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Income - 311299" sheetId="1" r:id="rId1"/>
    <sheet name="BS-311299" sheetId="2" r:id="rId2"/>
    <sheet name="Notes" sheetId="3" r:id="rId3"/>
  </sheets>
  <externalReferences>
    <externalReference r:id="rId6"/>
  </externalReferences>
  <definedNames>
    <definedName name="_xlnm.Print_Area" localSheetId="1">'BS-311299'!$A$1:$C$65</definedName>
    <definedName name="_xlnm.Print_Area" localSheetId="0">'Income - 311299'!$A$1:$G$69</definedName>
  </definedNames>
  <calcPr fullCalcOnLoad="1"/>
</workbook>
</file>

<file path=xl/sharedStrings.xml><?xml version="1.0" encoding="utf-8"?>
<sst xmlns="http://schemas.openxmlformats.org/spreadsheetml/2006/main" count="258" uniqueCount="204">
  <si>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</si>
  <si>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</si>
  <si>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</si>
  <si>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</si>
  <si>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</si>
  <si>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</si>
  <si>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</si>
  <si>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</si>
  <si>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</si>
  <si>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</si>
  <si>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</si>
  <si>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</si>
  <si>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</si>
  <si>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</si>
  <si>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</si>
  <si>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</si>
  <si>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</si>
  <si>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</si>
  <si>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</si>
  <si>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</si>
  <si>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</si>
  <si>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</si>
  <si>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</si>
  <si>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</si>
  <si>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</si>
  <si>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</si>
  <si>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</si>
  <si>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</si>
  <si>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</si>
  <si>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</si>
  <si>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</si>
  <si>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</si>
  <si>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</si>
  <si>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</si>
  <si>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</si>
  <si>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</si>
  <si>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</si>
  <si>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</si>
  <si>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</si>
  <si>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</si>
  <si>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</si>
  <si>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</si>
  <si>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</si>
  <si>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</si>
  <si>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</si>
  <si>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</si>
  <si>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</si>
  <si>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</si>
  <si>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</si>
  <si>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</si>
  <si>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</si>
  <si>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</si>
  <si>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</si>
  <si>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</si>
  <si>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</si>
  <si>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</si>
  <si>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</si>
  <si>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</si>
  <si>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</si>
  <si>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</si>
  <si>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</si>
  <si>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</si>
  <si>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</si>
  <si>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</si>
  <si>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</si>
  <si>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</si>
  <si>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</si>
  <si>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</si>
  <si>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</si>
  <si>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</si>
  <si>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</si>
  <si>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</si>
  <si>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</si>
  <si>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</si>
  <si>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</si>
  <si>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</si>
  <si>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</si>
  <si>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</si>
  <si>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</si>
  <si>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</si>
  <si>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</si>
  <si>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</si>
  <si>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</si>
  <si>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</si>
  <si>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</si>
  <si>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</si>
  <si>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</si>
  <si>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</si>
  <si>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</si>
  <si>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Dividend</t>
  </si>
  <si>
    <t>19.</t>
  </si>
  <si>
    <t>Prospects for the current financial year</t>
  </si>
  <si>
    <t>Not Applicable.</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</si>
  <si>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</si>
  <si>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</si>
  <si>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</si>
  <si>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</si>
  <si>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</si>
  <si>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</si>
  <si>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</si>
  <si>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</si>
  <si>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</si>
  <si>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</si>
  <si>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</si>
  <si>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</si>
  <si>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</si>
  <si>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</si>
  <si>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</si>
  <si>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 xml:space="preserve">     </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</si>
  <si>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</si>
  <si>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</si>
  <si>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</si>
  <si>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</si>
  <si>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</si>
  <si>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</si>
  <si>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</si>
  <si>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</si>
  <si>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</si>
  <si>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22.</t>
  </si>
  <si>
    <t>Year 2000 Compliance</t>
  </si>
  <si>
    <t>RM'000</t>
  </si>
  <si>
    <t>Commitments and Contingent Liabilities</t>
  </si>
  <si>
    <t>By Order of the Board</t>
  </si>
  <si>
    <t>CHAN SWEE HONG</t>
  </si>
  <si>
    <t>Company Secretary</t>
  </si>
  <si>
    <t>Kuala Lumpur</t>
  </si>
  <si>
    <t>INDIVIDUAL QUARTER</t>
  </si>
  <si>
    <t>Preceding</t>
  </si>
  <si>
    <t>N/A</t>
  </si>
  <si>
    <t xml:space="preserve">before income tax, minority interests and </t>
  </si>
  <si>
    <t>extraordinary items</t>
  </si>
  <si>
    <t>depreciation and amortisation and exceptional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</si>
  <si>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</si>
  <si>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</si>
  <si>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</si>
  <si>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</si>
  <si>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</si>
  <si>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</si>
  <si>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</si>
  <si>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</si>
  <si>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</si>
  <si>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Preacquisition Profits</t>
  </si>
  <si>
    <t xml:space="preserve">           Merger Reserve</t>
  </si>
  <si>
    <t xml:space="preserve">           Exchange Fluctuation Reserve</t>
  </si>
  <si>
    <t xml:space="preserve">Performance bonds </t>
  </si>
  <si>
    <t>Capital Commitments</t>
  </si>
  <si>
    <t>Other Commitments and Contingencies</t>
  </si>
  <si>
    <t>Approved and contracted for</t>
  </si>
  <si>
    <t>31/12/1998</t>
  </si>
  <si>
    <t>For The Financial Quarter Ended 31 December 1999</t>
  </si>
  <si>
    <t>31/12/1999</t>
  </si>
  <si>
    <t>4th Quarter</t>
  </si>
  <si>
    <t>No preacquisition profits have been included in the results for the year ended 31 December 1999.</t>
  </si>
  <si>
    <t>In the normal course of business, the Group makes various commitments and incurs certain liabilities on behalf of customers. Details of the Group's commitments and contingent liabilities as at 21 February 2000 (the latest practicable date which is not earlier than 7 days from the date of issue of this quarterly report) are as follows:-</t>
  </si>
  <si>
    <t>The Directors expect the Group to remain profitable for the financial year ending 31 December 2000, in light of the continuing recovery of the Malaysian economy and stock market.</t>
  </si>
  <si>
    <t>Actual</t>
  </si>
  <si>
    <t>Forecast</t>
  </si>
  <si>
    <t>28 February 2000</t>
  </si>
  <si>
    <t>The taxation figures contain deferred tax of RM0.03 million and adjustments for under provisions in respect of prior years of RM0.02 million.</t>
  </si>
  <si>
    <t xml:space="preserve">Variance </t>
  </si>
  <si>
    <t>%</t>
  </si>
  <si>
    <t>Explanatory notes for variance of JAB Group's actual profit from forecast profit for the financial year ended 31 December 1999.</t>
  </si>
  <si>
    <t>The merger between JIB and PAB was completed on 1 December 1999, which resulted in JAB reducing its shareholding in JIB from 100% to 80%.</t>
  </si>
  <si>
    <t>Refer to Note 18 below.</t>
  </si>
  <si>
    <t>Assets employed</t>
  </si>
  <si>
    <t>Profit Before Taxation</t>
  </si>
  <si>
    <t>Credit &amp; leasing</t>
  </si>
  <si>
    <t>By Activity</t>
  </si>
  <si>
    <t>By geographical location</t>
  </si>
  <si>
    <t>Malaysia</t>
  </si>
  <si>
    <t>(i) Basic (based on 66,805,335 ordinary shares) (sen)</t>
  </si>
  <si>
    <t xml:space="preserve">The investment income as disclosed under item 1 (b) of the Consolidated Income Statement is investment income arising from the Group's insurance operations. Included in this investment income is profit on sale of investments for the year ended 31 December 1999 amounting to RM12.897 million. </t>
  </si>
  <si>
    <t>Underwriting and brokerage of general insurance business</t>
  </si>
  <si>
    <t>Outside Malaysia (Hong Kong and the Philippines)</t>
  </si>
  <si>
    <t>Less: Group's share of associated companies turnover</t>
  </si>
  <si>
    <t>The accounting policies and methods of computation followed in this quarterly financial statement are the same as compared with the financial statement for the year ended 31 December 1998, except for the following :-</t>
  </si>
  <si>
    <t xml:space="preserve">Note that for the year ended 31 December 1999, the Group had RM2.998 million in reserve on consolidation, which was taken immediately to the profit and loss account. </t>
  </si>
  <si>
    <t>The difference, if any, between the acquisition cost and these fair values is reflected as goodwill or reserve on consolidation as appropriate. Where goodwill is considered to be capable of generating future economic benefits, it is capitalised in the accounts and amortised on the straight line basis over its estimated useful life or 25 years, whichever is shorter, otherwise it is written off in the profit and loss account in the year of acquisition. The carrying amount and amortisation period is reviewed annually, and goodwill is written down when, in the opinion of the directors, its value has deteriorated or when it ceases to have a useful life.</t>
  </si>
  <si>
    <t>Reserve on consolidation is retained in the balance sheet and credited to the profit and loss account over a suitable period decided in relation to the particular circumstances which gave rise to it. However any reserve on consolidation which is considered immaterial to the consolidated accounts is taken directly to the profit and loss account in the year of acquisition."</t>
  </si>
  <si>
    <t xml:space="preserve">(a) Shares transferred into the Depositor's securities account before 12.30 p.m. on Thursday, 27 April 2000 in respect of </t>
  </si>
  <si>
    <t xml:space="preserve">       Lumpur Stock Exchange.</t>
  </si>
  <si>
    <t xml:space="preserve">       ordinary transfers.</t>
  </si>
  <si>
    <t>(ii) Fully diluted (based on 66,964,783 ordinary shares) (sen)</t>
  </si>
  <si>
    <t>(The cumulative figures have been audited)</t>
  </si>
  <si>
    <t>12 Net tangible assets per share (sen)</t>
  </si>
  <si>
    <t>"All subsidiary companies are consolidated on the acquisition method of accounting except for Jerneh Insurance Berhad which is consolidated on the merger method of accounting.  Under the acquisition method of accounting, the results of subsidiary companies acquired or disposed of during the year are included from the date of acquisition or up to the date of disposal. At the date of acquisition, the fair values of the subsidiary companies' net assets are determined and these values are reflected in the consolidated accounts.</t>
  </si>
  <si>
    <t xml:space="preserve">For the quarter ended 31 December 1999, the Group achieved a pretax profit of RM32.535 million from a turnover of RM61.798 million. These outstanding results were mainly due to the high investment income achieved by the Group's general insurance business operations, and the exceptional gain of RM11.082 million from the disposal of 4,575,000 JIB shares to PAB, pursuant to the merger between JIB and PAB. This resulted in a total pretax profit of RM58.979 million for the 12-month period. </t>
  </si>
  <si>
    <t>Note that the forecast figures were released in JAB's circular to shareholders dated 5 April 1999 in relation to the acquisition of 100% equity interest in Jerneh Insurance (HK) Ltd, 100% equity interest in Taishan Insurance Brokers Ltd, 40% equity interest in Taishan Insurance Brokers Philippines Inc and 40% equity interest in KRM Reinsurance Brokers Phils Inc.</t>
  </si>
  <si>
    <t>The JAB Group's actual results are better than that forecasted, due mainly to the recovery of the stock market. JIB was able to achieve higher than expected investment income. Moreover, the Group had an exceptional gain of RM11.082 million from the disposal of 4,575,000 JIB shares, a transaction which was not previously anticipated.</t>
  </si>
  <si>
    <t>Total Group borrowings as at 31 December 1999 amounted to RM18.80 million, all of which were unsecured and short term in nature.</t>
  </si>
  <si>
    <t>The Group did not have any financial instruments with off balance sheet risk as at 21 February 2000, the latest practicable date which is not earlier than 7 days from the date of issue of this quarterly report.</t>
  </si>
  <si>
    <t>There were no extraordinary items for the year ended 31 December 1999.</t>
  </si>
  <si>
    <t>As at 31 December 1999, the Group, other than those subsidiary companies involved in insurance business, did not hold any quoted securities, nor were there any purchase or disposal of quoted securities for the year  ended 31 December 1999.</t>
  </si>
  <si>
    <t>There were no material litigation as at  21 February 2000, the latest practicable date which is not earlier than 7 days from the date of issue of this quarterly report.</t>
  </si>
  <si>
    <t>Profit Before Tax after Minority Interest</t>
  </si>
  <si>
    <t>Profit After Tax after Minority Interest</t>
  </si>
  <si>
    <t xml:space="preserve">NOTICE IS HEREBY GIVEN that the First and Final Dividend of 15% less 28% Income Tax will be payable to shareholders registered in the Record of Depositors at the close of business on Thursday, 27 April 2000. </t>
  </si>
  <si>
    <t>A Depositor shall qualify for entitlement only in respect of:</t>
  </si>
  <si>
    <t xml:space="preserve">(b) Shares bought on the Kuala Lumpur Stock Exchange on a cum entitlement basis according to the Rules of the Kuala </t>
  </si>
  <si>
    <t>The exceptional item of RM11.082 million for the year ended 31 December 1999 represents the gain from Jerneh Asia Berhad's ("JAB") disposal of 4,575,000 Jerneh Insurance Berhad ("JIB") shares to Paramount Assurance Berhad ("PAB"), pursuant to the merger between JIB and PAB.</t>
  </si>
  <si>
    <r>
      <t xml:space="preserve">In April 1999, JAB completed the acquisition of 100% equity interest in Jerneh Insurance (HK) Ltd </t>
    </r>
    <r>
      <rPr>
        <i/>
        <sz val="10"/>
        <rFont val="Times New Roman"/>
        <family val="1"/>
      </rPr>
      <t>(formerly known as Kerry Insurance Ltd)</t>
    </r>
    <r>
      <rPr>
        <sz val="10"/>
        <rFont val="Times New Roman"/>
        <family val="1"/>
      </rPr>
      <t>, 100% equity interest in Taishan Insurance Brokers Ltd, 40% equity interest in Taishan Insurance Brokers Philippines Inc and 40% equity interest in KRM Reinsurance Brokers Phils Inc. In June 1999, JAB acquired a 40% equity stake in Generali Asia N.V.</t>
    </r>
  </si>
  <si>
    <r>
      <t>The Directors are pleased to recommend a First and Final Dividend of 15% less 28% Income Tax (</t>
    </r>
    <r>
      <rPr>
        <i/>
        <sz val="10"/>
        <rFont val="Times New Roman"/>
        <family val="1"/>
      </rPr>
      <t>1998: 10% less 28% Income Tax)</t>
    </r>
    <r>
      <rPr>
        <sz val="10"/>
        <rFont val="Times New Roman"/>
        <family val="1"/>
      </rPr>
      <t>. If approved by the shareholders at the forthcoming Fourth Annual General Meeting to be held on Tuesday, 25 April 2000, the First and Final Dividend will be paid on 9 May 2000.</t>
    </r>
  </si>
  <si>
    <t>There were no issuance and repayment of debt and equity securities, share buy-backs, share cancellations, shares held as treasury shares and resale of treasury shares for the year ended 31 December 1999.</t>
  </si>
  <si>
    <t>The JAB Group did not experience any Y2K-related problem during the rollover to year 2000.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</si>
</sst>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s>
  <fonts count="26">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alignment vertical="top"/>
    </xf>
    <xf numFmtId="0" fontId="0" fillId="0" borderId="0" xfId="0" applyAlignment="1">
      <alignment wrapText="1"/>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0" fillId="0" borderId="0" xfId="0" applyAlignment="1">
      <alignmen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14" fontId="6" fillId="0" borderId="4"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171" fontId="8" fillId="0" borderId="0" xfId="0" applyNumberFormat="1" applyFont="1" applyBorder="1" applyAlignment="1">
      <alignment/>
    </xf>
    <xf numFmtId="164" fontId="8" fillId="0" borderId="0" xfId="15"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165" fontId="8" fillId="0" borderId="8" xfId="15" applyNumberFormat="1" applyFont="1" applyBorder="1" applyAlignment="1">
      <alignment/>
    </xf>
    <xf numFmtId="0" fontId="6" fillId="0" borderId="9"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10" xfId="15" applyNumberFormat="1" applyFont="1" applyBorder="1" applyAlignment="1">
      <alignment/>
    </xf>
    <xf numFmtId="165" fontId="8" fillId="0" borderId="11" xfId="15" applyNumberFormat="1" applyFont="1" applyBorder="1" applyAlignment="1">
      <alignment/>
    </xf>
    <xf numFmtId="0" fontId="6" fillId="0" borderId="0" xfId="0" applyFont="1" applyAlignment="1">
      <alignment horizontal="center" vertical="top" wrapText="1"/>
    </xf>
    <xf numFmtId="164" fontId="8" fillId="0" borderId="7" xfId="15" applyNumberFormat="1" applyFont="1" applyBorder="1" applyAlignment="1">
      <alignment/>
    </xf>
    <xf numFmtId="165" fontId="8" fillId="0" borderId="0" xfId="15" applyNumberFormat="1" applyFont="1" applyFill="1" applyBorder="1" applyAlignment="1">
      <alignment/>
    </xf>
    <xf numFmtId="165" fontId="8" fillId="0" borderId="4" xfId="15" applyNumberFormat="1" applyFont="1" applyBorder="1" applyAlignment="1">
      <alignment horizontal="center"/>
    </xf>
    <xf numFmtId="3" fontId="8" fillId="0" borderId="2" xfId="0" applyNumberFormat="1" applyFont="1" applyBorder="1" applyAlignment="1" quotePrefix="1">
      <alignment horizontal="center" vertical="top" wrapText="1"/>
    </xf>
    <xf numFmtId="0" fontId="8" fillId="0" borderId="0" xfId="0" applyFont="1" applyFill="1" applyAlignment="1" quotePrefix="1">
      <alignment/>
    </xf>
    <xf numFmtId="171" fontId="0" fillId="0" borderId="0" xfId="0" applyNumberFormat="1" applyFont="1" applyAlignment="1">
      <alignment/>
    </xf>
    <xf numFmtId="165" fontId="8" fillId="0" borderId="1" xfId="15" applyNumberFormat="1" applyFont="1" applyFill="1" applyBorder="1" applyAlignment="1">
      <alignment/>
    </xf>
    <xf numFmtId="3" fontId="8" fillId="0" borderId="0" xfId="0" applyNumberFormat="1" applyFont="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Fill="1" applyAlignment="1" quotePrefix="1">
      <alignment/>
    </xf>
    <xf numFmtId="0" fontId="8" fillId="0" borderId="0" xfId="0" applyFont="1" applyAlignment="1">
      <alignment horizontal="center"/>
    </xf>
    <xf numFmtId="9" fontId="8" fillId="0" borderId="0" xfId="19" applyFont="1" applyAlignment="1">
      <alignment horizontal="center"/>
    </xf>
    <xf numFmtId="3" fontId="8" fillId="0" borderId="0" xfId="0" applyNumberFormat="1" applyFont="1" applyBorder="1" applyAlignment="1" quotePrefix="1">
      <alignment horizontal="center" vertical="top" wrapText="1"/>
    </xf>
    <xf numFmtId="165" fontId="8" fillId="0" borderId="4" xfId="15" applyNumberFormat="1" applyFont="1" applyFill="1" applyBorder="1" applyAlignment="1">
      <alignment/>
    </xf>
    <xf numFmtId="0" fontId="23" fillId="0" borderId="0" xfId="0" applyFont="1" applyAlignment="1">
      <alignment horizontal="center" vertical="top" wrapText="1"/>
    </xf>
    <xf numFmtId="164" fontId="8" fillId="0" borderId="4" xfId="15" applyNumberFormat="1" applyFont="1" applyBorder="1" applyAlignment="1">
      <alignment/>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2" xfId="15" applyNumberFormat="1" applyFont="1" applyBorder="1" applyAlignment="1">
      <alignment horizontal="right" vertical="top" wrapText="1"/>
    </xf>
    <xf numFmtId="0" fontId="17" fillId="0" borderId="0" xfId="0" applyFont="1" applyAlignment="1">
      <alignment horizontal="justify" vertical="top" wrapText="1"/>
    </xf>
    <xf numFmtId="0" fontId="23" fillId="0" borderId="0" xfId="0" applyFont="1" applyAlignment="1">
      <alignment horizontal="justify" wrapText="1"/>
    </xf>
    <xf numFmtId="0" fontId="24"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164" fontId="8" fillId="0" borderId="8" xfId="15" applyNumberFormat="1" applyFont="1" applyBorder="1" applyAlignment="1">
      <alignment/>
    </xf>
    <xf numFmtId="165" fontId="8" fillId="0" borderId="5" xfId="15" applyNumberFormat="1" applyFont="1" applyBorder="1" applyAlignment="1">
      <alignment/>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3"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9" xfId="0" applyFont="1" applyBorder="1" applyAlignment="1">
      <alignment horizontal="left"/>
    </xf>
    <xf numFmtId="0" fontId="0" fillId="0" borderId="3" xfId="0" applyFont="1" applyBorder="1" applyAlignment="1">
      <alignment horizontal="left"/>
    </xf>
    <xf numFmtId="0" fontId="0" fillId="0" borderId="13" xfId="0" applyFont="1" applyBorder="1" applyAlignment="1">
      <alignment horizontal="left"/>
    </xf>
    <xf numFmtId="0" fontId="5" fillId="0" borderId="0" xfId="0" applyFont="1" applyAlignment="1">
      <alignment horizontal="center"/>
    </xf>
    <xf numFmtId="0" fontId="16" fillId="0" borderId="0" xfId="0" applyFont="1" applyAlignment="1">
      <alignment horizontal="justify" vertical="top" wrapText="1"/>
    </xf>
    <xf numFmtId="0" fontId="8" fillId="0" borderId="0" xfId="0" applyFont="1" applyAlignment="1">
      <alignment horizontal="justify" wrapText="1"/>
    </xf>
    <xf numFmtId="0" fontId="0" fillId="0" borderId="0" xfId="0" applyAlignment="1">
      <alignment wrapText="1"/>
    </xf>
    <xf numFmtId="0" fontId="17"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8" fillId="0" borderId="0" xfId="0" applyFont="1" applyAlignment="1" quotePrefix="1">
      <alignment vertical="top" wrapText="1"/>
    </xf>
    <xf numFmtId="0" fontId="0" fillId="0" borderId="0" xfId="0" applyAlignment="1">
      <alignment horizontal="justify" wrapText="1"/>
    </xf>
    <xf numFmtId="0" fontId="21" fillId="0" borderId="0" xfId="0" applyFont="1" applyAlignment="1">
      <alignment vertical="top" wrapText="1"/>
    </xf>
    <xf numFmtId="0" fontId="22" fillId="0" borderId="0" xfId="0" applyFont="1" applyAlignment="1">
      <alignment vertical="top" wrapText="1"/>
    </xf>
    <xf numFmtId="0" fontId="6"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22"/>
  <sheetViews>
    <sheetView workbookViewId="0" topLeftCell="A51">
      <selection activeCell="A10" sqref="A10:G10"/>
    </sheetView>
  </sheetViews>
  <sheetFormatPr defaultColWidth="9.140625" defaultRowHeight="12.75"/>
  <cols>
    <col min="1" max="1" width="4.57421875" style="11" customWidth="1"/>
    <col min="2" max="2" width="41.57421875" style="11" customWidth="1"/>
    <col min="3" max="3" width="11.8515625" style="11" customWidth="1"/>
    <col min="4" max="4" width="12.421875" style="11" hidden="1" customWidth="1"/>
    <col min="5" max="5" width="11.00390625" style="11" customWidth="1"/>
    <col min="6" max="6" width="11.7109375" style="11" customWidth="1"/>
    <col min="7" max="7" width="12.7109375" style="11" customWidth="1"/>
    <col min="8" max="8" width="13.28125" style="11" customWidth="1"/>
    <col min="9" max="9" width="14.28125" style="11" customWidth="1"/>
    <col min="10" max="16384" width="9.140625" style="11" customWidth="1"/>
  </cols>
  <sheetData>
    <row r="1" ht="15">
      <c r="G1" s="103"/>
    </row>
    <row r="2" ht="15">
      <c r="G2" s="104"/>
    </row>
    <row r="3" ht="12.75"/>
    <row r="4" spans="1:23" ht="21" customHeight="1">
      <c r="A4" s="113"/>
      <c r="B4" s="114"/>
      <c r="C4" s="114"/>
      <c r="D4" s="114"/>
      <c r="E4" s="114"/>
      <c r="F4" s="114"/>
      <c r="G4" s="114"/>
      <c r="H4" s="40"/>
      <c r="I4" s="9"/>
      <c r="J4" s="10"/>
      <c r="K4" s="10"/>
      <c r="L4" s="10"/>
      <c r="M4" s="10"/>
      <c r="N4" s="10"/>
      <c r="O4" s="10"/>
      <c r="P4" s="10"/>
      <c r="Q4" s="10"/>
      <c r="R4" s="10"/>
      <c r="S4" s="10"/>
      <c r="T4" s="10"/>
      <c r="U4" s="10"/>
      <c r="V4" s="10"/>
      <c r="W4" s="10"/>
    </row>
    <row r="5" spans="1:23" s="6" customFormat="1" ht="12">
      <c r="A5" s="115" t="s">
        <v>117</v>
      </c>
      <c r="B5" s="115"/>
      <c r="C5" s="115"/>
      <c r="D5" s="115"/>
      <c r="E5" s="115"/>
      <c r="F5" s="115"/>
      <c r="G5" s="115"/>
      <c r="H5" s="33"/>
      <c r="I5" s="4"/>
      <c r="J5" s="5"/>
      <c r="K5" s="5"/>
      <c r="L5" s="5"/>
      <c r="M5" s="5"/>
      <c r="N5" s="5"/>
      <c r="O5" s="5"/>
      <c r="P5" s="5"/>
      <c r="Q5" s="5"/>
      <c r="R5" s="5"/>
      <c r="S5" s="5"/>
      <c r="T5" s="5"/>
      <c r="U5" s="5"/>
      <c r="V5" s="5"/>
      <c r="W5" s="5"/>
    </row>
    <row r="6" spans="1:23" s="6" customFormat="1" ht="12.75">
      <c r="A6" s="116" t="s">
        <v>116</v>
      </c>
      <c r="B6" s="114"/>
      <c r="C6" s="114"/>
      <c r="D6" s="114"/>
      <c r="E6" s="114"/>
      <c r="F6" s="114"/>
      <c r="G6" s="114"/>
      <c r="H6" s="34"/>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117" t="s">
        <v>68</v>
      </c>
      <c r="B8" s="117"/>
      <c r="C8" s="117"/>
      <c r="D8" s="117"/>
      <c r="E8" s="117"/>
      <c r="F8" s="117"/>
      <c r="G8" s="117"/>
      <c r="H8" s="9"/>
      <c r="I8" s="14"/>
      <c r="J8" s="7"/>
      <c r="K8" s="7"/>
      <c r="L8" s="7"/>
      <c r="M8" s="7"/>
      <c r="N8" s="7"/>
      <c r="O8" s="7"/>
      <c r="P8" s="7"/>
      <c r="Q8" s="7"/>
      <c r="R8" s="7"/>
      <c r="S8" s="7"/>
      <c r="T8" s="7"/>
      <c r="U8" s="7"/>
      <c r="V8" s="7"/>
      <c r="W8" s="7"/>
    </row>
    <row r="9" spans="1:23" s="8" customFormat="1" ht="12.75">
      <c r="A9" s="117" t="s">
        <v>149</v>
      </c>
      <c r="B9" s="117"/>
      <c r="C9" s="117"/>
      <c r="D9" s="117"/>
      <c r="E9" s="117"/>
      <c r="F9" s="117"/>
      <c r="G9" s="117"/>
      <c r="H9" s="9"/>
      <c r="I9" s="14"/>
      <c r="J9" s="7"/>
      <c r="K9" s="7"/>
      <c r="L9" s="7"/>
      <c r="M9" s="7"/>
      <c r="N9" s="7"/>
      <c r="O9" s="7"/>
      <c r="P9" s="7"/>
      <c r="Q9" s="7"/>
      <c r="R9" s="7"/>
      <c r="S9" s="7"/>
      <c r="T9" s="7"/>
      <c r="U9" s="7"/>
      <c r="V9" s="7"/>
      <c r="W9" s="7"/>
    </row>
    <row r="10" spans="1:23" s="18" customFormat="1" ht="12.75">
      <c r="A10" s="116" t="s">
        <v>183</v>
      </c>
      <c r="B10" s="114"/>
      <c r="C10" s="114"/>
      <c r="D10" s="114"/>
      <c r="E10" s="114"/>
      <c r="F10" s="114"/>
      <c r="G10" s="114"/>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61" t="s">
        <v>0</v>
      </c>
      <c r="B12" s="63"/>
      <c r="C12" s="43" t="s">
        <v>126</v>
      </c>
      <c r="D12" s="43"/>
      <c r="E12" s="43"/>
      <c r="F12" s="111" t="s">
        <v>4</v>
      </c>
      <c r="G12" s="112"/>
      <c r="H12" s="9"/>
      <c r="I12" s="10"/>
      <c r="J12" s="10"/>
      <c r="K12" s="10"/>
      <c r="L12" s="10"/>
      <c r="M12" s="10"/>
      <c r="N12" s="10"/>
      <c r="O12" s="10"/>
      <c r="P12" s="10"/>
      <c r="Q12" s="10"/>
      <c r="R12" s="10"/>
      <c r="S12" s="10"/>
      <c r="T12" s="10"/>
      <c r="U12" s="10"/>
      <c r="V12" s="10"/>
    </row>
    <row r="13" spans="1:21" ht="12.75">
      <c r="A13" s="48"/>
      <c r="B13" s="49"/>
      <c r="C13" s="44" t="s">
        <v>6</v>
      </c>
      <c r="D13" s="44"/>
      <c r="E13" s="44" t="s">
        <v>127</v>
      </c>
      <c r="F13" s="44" t="s">
        <v>1</v>
      </c>
      <c r="G13" s="45" t="s">
        <v>2</v>
      </c>
      <c r="H13" s="44"/>
      <c r="I13" s="10"/>
      <c r="J13" s="10"/>
      <c r="K13" s="10"/>
      <c r="L13" s="10"/>
      <c r="M13" s="10"/>
      <c r="N13" s="10"/>
      <c r="O13" s="10"/>
      <c r="P13" s="10"/>
      <c r="Q13" s="10"/>
      <c r="R13" s="10"/>
      <c r="S13" s="10"/>
      <c r="T13" s="10"/>
      <c r="U13" s="10"/>
    </row>
    <row r="14" spans="1:21" ht="12.75">
      <c r="A14" s="48"/>
      <c r="B14" s="49"/>
      <c r="C14" s="44" t="s">
        <v>5</v>
      </c>
      <c r="D14" s="44"/>
      <c r="E14" s="44" t="s">
        <v>5</v>
      </c>
      <c r="F14" s="44" t="s">
        <v>5</v>
      </c>
      <c r="G14" s="45" t="s">
        <v>8</v>
      </c>
      <c r="H14" s="44"/>
      <c r="I14" s="10"/>
      <c r="J14" s="10"/>
      <c r="K14" s="10"/>
      <c r="L14" s="10"/>
      <c r="M14" s="10"/>
      <c r="N14" s="10"/>
      <c r="O14" s="10"/>
      <c r="P14" s="10"/>
      <c r="Q14" s="10"/>
      <c r="R14" s="10"/>
      <c r="S14" s="10"/>
      <c r="T14" s="10"/>
      <c r="U14" s="10"/>
    </row>
    <row r="15" spans="1:21" ht="12.75">
      <c r="A15" s="48"/>
      <c r="B15" s="49"/>
      <c r="C15" s="44" t="s">
        <v>151</v>
      </c>
      <c r="D15" s="44"/>
      <c r="E15" s="44" t="s">
        <v>151</v>
      </c>
      <c r="F15" s="44" t="s">
        <v>7</v>
      </c>
      <c r="G15" s="45" t="s">
        <v>9</v>
      </c>
      <c r="H15" s="44"/>
      <c r="I15" s="10"/>
      <c r="J15" s="10"/>
      <c r="K15" s="10"/>
      <c r="L15" s="10"/>
      <c r="M15" s="10"/>
      <c r="N15" s="10"/>
      <c r="O15" s="10"/>
      <c r="P15" s="10"/>
      <c r="Q15" s="10"/>
      <c r="R15" s="10"/>
      <c r="S15" s="10"/>
      <c r="T15" s="10"/>
      <c r="U15" s="10"/>
    </row>
    <row r="16" spans="1:21" ht="12.75">
      <c r="A16" s="48"/>
      <c r="B16" s="49"/>
      <c r="C16" s="46" t="s">
        <v>150</v>
      </c>
      <c r="D16" s="46"/>
      <c r="E16" s="46" t="s">
        <v>148</v>
      </c>
      <c r="F16" s="46" t="s">
        <v>150</v>
      </c>
      <c r="G16" s="47" t="s">
        <v>148</v>
      </c>
      <c r="H16" s="46"/>
      <c r="I16" s="10"/>
      <c r="J16" s="10"/>
      <c r="K16" s="10"/>
      <c r="L16" s="10"/>
      <c r="M16" s="10"/>
      <c r="N16" s="10"/>
      <c r="O16" s="10"/>
      <c r="P16" s="10"/>
      <c r="Q16" s="10"/>
      <c r="R16" s="10"/>
      <c r="S16" s="10"/>
      <c r="T16" s="10"/>
      <c r="U16" s="10"/>
    </row>
    <row r="17" spans="1:21" ht="12.75">
      <c r="A17" s="48"/>
      <c r="B17" s="49"/>
      <c r="C17" s="44" t="s">
        <v>3</v>
      </c>
      <c r="D17" s="44"/>
      <c r="E17" s="44" t="s">
        <v>3</v>
      </c>
      <c r="F17" s="44" t="s">
        <v>3</v>
      </c>
      <c r="G17" s="45" t="s">
        <v>3</v>
      </c>
      <c r="H17" s="44"/>
      <c r="I17" s="10"/>
      <c r="J17" s="10"/>
      <c r="K17" s="10"/>
      <c r="L17" s="10"/>
      <c r="M17" s="10"/>
      <c r="N17" s="10"/>
      <c r="O17" s="10"/>
      <c r="P17" s="10"/>
      <c r="Q17" s="10"/>
      <c r="R17" s="10"/>
      <c r="S17" s="10"/>
      <c r="T17" s="10"/>
      <c r="U17" s="10"/>
    </row>
    <row r="18" spans="1:21" ht="12.75">
      <c r="A18" s="48"/>
      <c r="B18" s="49"/>
      <c r="C18" s="49"/>
      <c r="D18" s="49"/>
      <c r="E18" s="49"/>
      <c r="F18" s="49"/>
      <c r="G18" s="50"/>
      <c r="H18" s="10"/>
      <c r="I18" s="10"/>
      <c r="J18" s="10"/>
      <c r="K18" s="10"/>
      <c r="L18" s="10"/>
      <c r="M18" s="10"/>
      <c r="N18" s="10"/>
      <c r="O18" s="10"/>
      <c r="P18" s="10"/>
      <c r="Q18" s="10"/>
      <c r="R18" s="10"/>
      <c r="S18" s="10"/>
      <c r="T18" s="10"/>
      <c r="U18" s="10"/>
    </row>
    <row r="19" spans="1:21" ht="12.75">
      <c r="A19" s="62" t="s">
        <v>10</v>
      </c>
      <c r="B19" s="49" t="s">
        <v>11</v>
      </c>
      <c r="C19" s="22">
        <v>61798</v>
      </c>
      <c r="D19" s="22">
        <f>+'[1]Summary'!$G$20</f>
        <v>54373.721666</v>
      </c>
      <c r="E19" s="51" t="s">
        <v>128</v>
      </c>
      <c r="F19" s="70">
        <v>203948</v>
      </c>
      <c r="G19" s="71">
        <v>178799</v>
      </c>
      <c r="H19" s="12"/>
      <c r="I19" s="12"/>
      <c r="J19" s="12"/>
      <c r="K19" s="12"/>
      <c r="L19" s="12"/>
      <c r="M19" s="10"/>
      <c r="N19" s="10"/>
      <c r="O19" s="10"/>
      <c r="P19" s="10"/>
      <c r="Q19" s="10"/>
      <c r="R19" s="10"/>
      <c r="S19" s="10"/>
      <c r="T19" s="10"/>
      <c r="U19" s="10"/>
    </row>
    <row r="20" spans="1:21" ht="8.25" customHeight="1">
      <c r="A20" s="62"/>
      <c r="B20" s="49"/>
      <c r="C20" s="22"/>
      <c r="D20" s="22"/>
      <c r="E20" s="22"/>
      <c r="F20" s="22"/>
      <c r="G20" s="52"/>
      <c r="H20" s="12"/>
      <c r="I20" s="12"/>
      <c r="J20" s="12"/>
      <c r="K20" s="12"/>
      <c r="L20" s="12"/>
      <c r="M20" s="10"/>
      <c r="N20" s="10"/>
      <c r="O20" s="10"/>
      <c r="P20" s="10"/>
      <c r="Q20" s="10"/>
      <c r="R20" s="10"/>
      <c r="S20" s="10"/>
      <c r="T20" s="10"/>
      <c r="U20" s="10"/>
    </row>
    <row r="21" spans="1:21" ht="12.75">
      <c r="A21" s="62" t="s">
        <v>15</v>
      </c>
      <c r="B21" s="49" t="s">
        <v>12</v>
      </c>
      <c r="C21" s="22">
        <v>10702</v>
      </c>
      <c r="D21" s="53"/>
      <c r="E21" s="51" t="s">
        <v>128</v>
      </c>
      <c r="F21" s="70">
        <f>28458+1216</f>
        <v>29674</v>
      </c>
      <c r="G21" s="71">
        <f>16608+3917</f>
        <v>20525</v>
      </c>
      <c r="H21" s="12"/>
      <c r="I21" s="12"/>
      <c r="J21" s="12"/>
      <c r="K21" s="12"/>
      <c r="L21" s="12"/>
      <c r="M21" s="10"/>
      <c r="N21" s="10"/>
      <c r="O21" s="10"/>
      <c r="P21" s="10"/>
      <c r="Q21" s="10"/>
      <c r="R21" s="10"/>
      <c r="S21" s="10"/>
      <c r="T21" s="10"/>
      <c r="U21" s="10"/>
    </row>
    <row r="22" spans="1:21" ht="8.25" customHeight="1">
      <c r="A22" s="62"/>
      <c r="B22" s="49"/>
      <c r="C22" s="22"/>
      <c r="D22" s="22"/>
      <c r="E22" s="22"/>
      <c r="F22" s="22"/>
      <c r="G22" s="52"/>
      <c r="H22" s="12"/>
      <c r="I22" s="12"/>
      <c r="J22" s="12"/>
      <c r="K22" s="12"/>
      <c r="L22" s="12"/>
      <c r="M22" s="10"/>
      <c r="N22" s="10"/>
      <c r="O22" s="10"/>
      <c r="P22" s="10"/>
      <c r="Q22" s="10"/>
      <c r="R22" s="10"/>
      <c r="S22" s="10"/>
      <c r="T22" s="10"/>
      <c r="U22" s="10"/>
    </row>
    <row r="23" spans="1:21" ht="12.75">
      <c r="A23" s="62" t="s">
        <v>14</v>
      </c>
      <c r="B23" s="49" t="s">
        <v>16</v>
      </c>
      <c r="C23" s="22">
        <v>2969</v>
      </c>
      <c r="D23" s="22">
        <f>+'[1]Summary'!$G$25+'[1]Summary'!$G$26-'[1]Summary'!$C$25</f>
        <v>563.8811979999991</v>
      </c>
      <c r="E23" s="51" t="s">
        <v>128</v>
      </c>
      <c r="F23" s="70">
        <f>48628-505-28458-1216-13019</f>
        <v>5430</v>
      </c>
      <c r="G23" s="71">
        <v>1749</v>
      </c>
      <c r="H23" s="12"/>
      <c r="I23" s="12"/>
      <c r="J23" s="12"/>
      <c r="K23" s="12"/>
      <c r="L23" s="12"/>
      <c r="M23" s="10"/>
      <c r="N23" s="10"/>
      <c r="O23" s="10"/>
      <c r="P23" s="10"/>
      <c r="Q23" s="10"/>
      <c r="R23" s="10"/>
      <c r="S23" s="10"/>
      <c r="T23" s="10"/>
      <c r="U23" s="10"/>
    </row>
    <row r="24" spans="1:21" ht="8.25" customHeight="1">
      <c r="A24" s="62"/>
      <c r="B24" s="49"/>
      <c r="C24" s="22"/>
      <c r="D24" s="22"/>
      <c r="E24" s="22"/>
      <c r="F24" s="22"/>
      <c r="G24" s="52"/>
      <c r="H24" s="12"/>
      <c r="I24" s="12"/>
      <c r="J24" s="12"/>
      <c r="K24" s="12"/>
      <c r="L24" s="12"/>
      <c r="M24" s="10"/>
      <c r="N24" s="10"/>
      <c r="O24" s="10"/>
      <c r="P24" s="10"/>
      <c r="Q24" s="10"/>
      <c r="R24" s="10"/>
      <c r="S24" s="10"/>
      <c r="T24" s="10"/>
      <c r="U24" s="10"/>
    </row>
    <row r="25" spans="1:21" ht="12.75">
      <c r="A25" s="62" t="s">
        <v>17</v>
      </c>
      <c r="B25" s="49" t="s">
        <v>133</v>
      </c>
      <c r="C25" s="22">
        <v>24639</v>
      </c>
      <c r="D25" s="22"/>
      <c r="E25" s="51" t="s">
        <v>128</v>
      </c>
      <c r="F25" s="70">
        <f>+F38-F29-F31-F33</f>
        <v>50511</v>
      </c>
      <c r="G25" s="83">
        <f>+G38-G29-G31-G33</f>
        <v>28663</v>
      </c>
      <c r="H25" s="12"/>
      <c r="I25" s="12"/>
      <c r="J25" s="12"/>
      <c r="K25" s="12"/>
      <c r="L25" s="12"/>
      <c r="M25" s="10"/>
      <c r="N25" s="10"/>
      <c r="O25" s="10"/>
      <c r="P25" s="10"/>
      <c r="Q25" s="10"/>
      <c r="R25" s="10"/>
      <c r="S25" s="10"/>
      <c r="T25" s="10"/>
      <c r="U25" s="10"/>
    </row>
    <row r="26" spans="1:21" ht="12.75">
      <c r="A26" s="62"/>
      <c r="B26" s="49" t="s">
        <v>132</v>
      </c>
      <c r="C26" s="22"/>
      <c r="D26" s="22"/>
      <c r="E26" s="22"/>
      <c r="F26" s="22"/>
      <c r="G26" s="52"/>
      <c r="H26" s="12"/>
      <c r="I26" s="12"/>
      <c r="J26" s="12"/>
      <c r="K26" s="12"/>
      <c r="L26" s="12"/>
      <c r="M26" s="10"/>
      <c r="N26" s="10"/>
      <c r="O26" s="10"/>
      <c r="P26" s="10"/>
      <c r="Q26" s="10"/>
      <c r="R26" s="10"/>
      <c r="S26" s="10"/>
      <c r="T26" s="10"/>
      <c r="U26" s="10"/>
    </row>
    <row r="27" spans="1:21" ht="12.75">
      <c r="A27" s="62"/>
      <c r="B27" s="49" t="s">
        <v>134</v>
      </c>
      <c r="C27" s="22"/>
      <c r="D27" s="22"/>
      <c r="E27" s="22"/>
      <c r="F27" s="22"/>
      <c r="G27" s="52"/>
      <c r="H27" s="12"/>
      <c r="I27" s="12"/>
      <c r="J27" s="12"/>
      <c r="K27" s="12"/>
      <c r="L27" s="12"/>
      <c r="M27" s="10"/>
      <c r="N27" s="10"/>
      <c r="O27" s="10"/>
      <c r="P27" s="10"/>
      <c r="Q27" s="10"/>
      <c r="R27" s="10"/>
      <c r="S27" s="10"/>
      <c r="T27" s="10"/>
      <c r="U27" s="10"/>
    </row>
    <row r="28" spans="1:21" ht="8.25" customHeight="1">
      <c r="A28" s="62"/>
      <c r="B28" s="49"/>
      <c r="C28" s="22"/>
      <c r="D28" s="22"/>
      <c r="E28" s="22"/>
      <c r="F28" s="22"/>
      <c r="G28" s="52"/>
      <c r="H28" s="12"/>
      <c r="I28" s="12"/>
      <c r="J28" s="12"/>
      <c r="K28" s="12"/>
      <c r="L28" s="12"/>
      <c r="M28" s="10"/>
      <c r="N28" s="10"/>
      <c r="O28" s="10"/>
      <c r="P28" s="10"/>
      <c r="Q28" s="10"/>
      <c r="R28" s="10"/>
      <c r="S28" s="10"/>
      <c r="T28" s="10"/>
      <c r="U28" s="10"/>
    </row>
    <row r="29" spans="1:21" ht="12.75">
      <c r="A29" s="62" t="s">
        <v>15</v>
      </c>
      <c r="B29" s="49" t="s">
        <v>19</v>
      </c>
      <c r="C29" s="22">
        <v>-749</v>
      </c>
      <c r="D29" s="22">
        <v>0</v>
      </c>
      <c r="E29" s="51" t="s">
        <v>128</v>
      </c>
      <c r="F29" s="70">
        <v>-1277</v>
      </c>
      <c r="G29" s="71">
        <v>0</v>
      </c>
      <c r="H29" s="12"/>
      <c r="I29" s="12"/>
      <c r="J29" s="12"/>
      <c r="K29" s="12"/>
      <c r="L29" s="12"/>
      <c r="M29" s="10"/>
      <c r="N29" s="10"/>
      <c r="O29" s="10"/>
      <c r="P29" s="10"/>
      <c r="Q29" s="10"/>
      <c r="R29" s="10"/>
      <c r="S29" s="10"/>
      <c r="T29" s="10"/>
      <c r="U29" s="10"/>
    </row>
    <row r="30" spans="1:21" ht="8.25" customHeight="1">
      <c r="A30" s="62"/>
      <c r="B30" s="49"/>
      <c r="C30" s="22"/>
      <c r="D30" s="22"/>
      <c r="E30" s="22"/>
      <c r="F30" s="22"/>
      <c r="G30" s="52"/>
      <c r="H30" s="12"/>
      <c r="I30" s="12"/>
      <c r="J30" s="12"/>
      <c r="K30" s="12"/>
      <c r="L30" s="12"/>
      <c r="M30" s="10"/>
      <c r="N30" s="10"/>
      <c r="O30" s="10"/>
      <c r="P30" s="10"/>
      <c r="Q30" s="10"/>
      <c r="R30" s="10"/>
      <c r="S30" s="10"/>
      <c r="T30" s="10"/>
      <c r="U30" s="10"/>
    </row>
    <row r="31" spans="1:21" ht="12.75">
      <c r="A31" s="62" t="s">
        <v>13</v>
      </c>
      <c r="B31" s="49" t="s">
        <v>20</v>
      </c>
      <c r="C31" s="22">
        <v>-510</v>
      </c>
      <c r="D31" s="22">
        <f>10+4+4+332</f>
        <v>350</v>
      </c>
      <c r="E31" s="51" t="s">
        <v>128</v>
      </c>
      <c r="F31" s="70">
        <f>-1550-229</f>
        <v>-1779</v>
      </c>
      <c r="G31" s="71">
        <f>-275-900</f>
        <v>-1175</v>
      </c>
      <c r="H31" s="12"/>
      <c r="I31" s="12"/>
      <c r="J31" s="12"/>
      <c r="K31" s="12"/>
      <c r="L31" s="12"/>
      <c r="M31" s="10"/>
      <c r="N31" s="10"/>
      <c r="O31" s="10"/>
      <c r="P31" s="10"/>
      <c r="Q31" s="10"/>
      <c r="R31" s="10"/>
      <c r="S31" s="10"/>
      <c r="T31" s="10"/>
      <c r="U31" s="10"/>
    </row>
    <row r="32" spans="1:21" ht="8.25" customHeight="1">
      <c r="A32" s="62"/>
      <c r="B32" s="49"/>
      <c r="C32" s="22"/>
      <c r="D32" s="22"/>
      <c r="E32" s="22"/>
      <c r="F32" s="22"/>
      <c r="G32" s="52"/>
      <c r="H32" s="12"/>
      <c r="I32" s="12"/>
      <c r="J32" s="12"/>
      <c r="K32" s="12"/>
      <c r="L32" s="12"/>
      <c r="M32" s="10"/>
      <c r="N32" s="10"/>
      <c r="O32" s="10"/>
      <c r="P32" s="10"/>
      <c r="Q32" s="10"/>
      <c r="R32" s="10"/>
      <c r="S32" s="10"/>
      <c r="T32" s="10"/>
      <c r="U32" s="10"/>
    </row>
    <row r="33" spans="1:21" ht="12.75">
      <c r="A33" s="62" t="s">
        <v>21</v>
      </c>
      <c r="B33" s="49" t="s">
        <v>22</v>
      </c>
      <c r="C33" s="22">
        <v>8998</v>
      </c>
      <c r="D33" s="22"/>
      <c r="E33" s="51" t="s">
        <v>128</v>
      </c>
      <c r="F33" s="70">
        <v>11082</v>
      </c>
      <c r="G33" s="71">
        <v>0</v>
      </c>
      <c r="H33" s="12"/>
      <c r="I33" s="12"/>
      <c r="J33" s="12"/>
      <c r="K33" s="12"/>
      <c r="L33" s="12"/>
      <c r="M33" s="10"/>
      <c r="N33" s="10"/>
      <c r="O33" s="10"/>
      <c r="P33" s="10"/>
      <c r="Q33" s="10"/>
      <c r="R33" s="10"/>
      <c r="S33" s="10"/>
      <c r="T33" s="10"/>
      <c r="U33" s="10"/>
    </row>
    <row r="34" spans="1:21" ht="8.25" customHeight="1">
      <c r="A34" s="62"/>
      <c r="B34" s="49"/>
      <c r="C34" s="22"/>
      <c r="D34" s="22"/>
      <c r="E34" s="22"/>
      <c r="F34" s="22"/>
      <c r="G34" s="52"/>
      <c r="H34" s="12"/>
      <c r="I34" s="12"/>
      <c r="J34" s="12"/>
      <c r="K34" s="12"/>
      <c r="L34" s="12"/>
      <c r="M34" s="10"/>
      <c r="N34" s="10"/>
      <c r="O34" s="10"/>
      <c r="P34" s="10"/>
      <c r="Q34" s="10"/>
      <c r="R34" s="10"/>
      <c r="S34" s="10"/>
      <c r="T34" s="10"/>
      <c r="U34" s="10"/>
    </row>
    <row r="35" spans="1:21" ht="12.75">
      <c r="A35" s="62" t="s">
        <v>23</v>
      </c>
      <c r="B35" s="49" t="s">
        <v>115</v>
      </c>
      <c r="C35" s="22"/>
      <c r="D35" s="22"/>
      <c r="E35" s="22"/>
      <c r="F35" s="22"/>
      <c r="G35" s="52"/>
      <c r="H35" s="12"/>
      <c r="I35" s="12"/>
      <c r="J35" s="12"/>
      <c r="K35" s="12"/>
      <c r="L35" s="12"/>
      <c r="M35" s="10"/>
      <c r="N35" s="10"/>
      <c r="O35" s="10"/>
      <c r="P35" s="10"/>
      <c r="Q35" s="10"/>
      <c r="R35" s="10"/>
      <c r="S35" s="10"/>
      <c r="T35" s="10"/>
      <c r="U35" s="10"/>
    </row>
    <row r="36" spans="1:21" ht="12.75">
      <c r="A36" s="62"/>
      <c r="B36" s="49" t="s">
        <v>131</v>
      </c>
      <c r="C36" s="22"/>
      <c r="D36" s="22"/>
      <c r="E36" s="22"/>
      <c r="F36" s="22"/>
      <c r="G36" s="52"/>
      <c r="H36" s="12"/>
      <c r="I36" s="12"/>
      <c r="J36" s="12"/>
      <c r="K36" s="12"/>
      <c r="L36" s="12"/>
      <c r="M36" s="10"/>
      <c r="N36" s="10"/>
      <c r="O36" s="10"/>
      <c r="P36" s="10"/>
      <c r="Q36" s="10"/>
      <c r="R36" s="10"/>
      <c r="S36" s="10"/>
      <c r="T36" s="10"/>
      <c r="U36" s="10"/>
    </row>
    <row r="37" spans="1:21" ht="12.75">
      <c r="A37" s="62"/>
      <c r="B37" s="49" t="s">
        <v>129</v>
      </c>
      <c r="C37" s="54"/>
      <c r="D37" s="54"/>
      <c r="E37" s="54"/>
      <c r="F37" s="54"/>
      <c r="G37" s="55"/>
      <c r="H37" s="12"/>
      <c r="I37" s="12"/>
      <c r="J37" s="12"/>
      <c r="K37" s="12"/>
      <c r="L37" s="12"/>
      <c r="M37" s="10"/>
      <c r="N37" s="10"/>
      <c r="O37" s="10"/>
      <c r="P37" s="10"/>
      <c r="Q37" s="10"/>
      <c r="R37" s="10"/>
      <c r="S37" s="10"/>
      <c r="T37" s="10"/>
      <c r="U37" s="10"/>
    </row>
    <row r="38" spans="1:21" ht="12.75">
      <c r="A38" s="62"/>
      <c r="B38" s="49" t="s">
        <v>130</v>
      </c>
      <c r="C38" s="22">
        <v>32378</v>
      </c>
      <c r="D38" s="22">
        <f>+'[1]Summary'!$G$27</f>
        <v>7539.163592000003</v>
      </c>
      <c r="E38" s="51" t="s">
        <v>128</v>
      </c>
      <c r="F38" s="70">
        <f>58979-442</f>
        <v>58537</v>
      </c>
      <c r="G38" s="71">
        <v>27488</v>
      </c>
      <c r="H38" s="12"/>
      <c r="I38" s="12"/>
      <c r="J38" s="12"/>
      <c r="K38" s="12"/>
      <c r="L38" s="12"/>
      <c r="M38" s="10"/>
      <c r="N38" s="10"/>
      <c r="O38" s="10"/>
      <c r="P38" s="10"/>
      <c r="Q38" s="10"/>
      <c r="R38" s="10"/>
      <c r="S38" s="10"/>
      <c r="T38" s="10"/>
      <c r="U38" s="10"/>
    </row>
    <row r="39" spans="1:21" ht="8.25" customHeight="1">
      <c r="A39" s="62"/>
      <c r="B39" s="49"/>
      <c r="C39" s="22"/>
      <c r="D39" s="22"/>
      <c r="E39" s="22"/>
      <c r="F39" s="22"/>
      <c r="G39" s="52"/>
      <c r="H39" s="12"/>
      <c r="I39" s="12"/>
      <c r="J39" s="12"/>
      <c r="K39" s="12"/>
      <c r="L39" s="12"/>
      <c r="M39" s="10"/>
      <c r="N39" s="10"/>
      <c r="O39" s="10"/>
      <c r="P39" s="10"/>
      <c r="Q39" s="10"/>
      <c r="R39" s="10"/>
      <c r="S39" s="10"/>
      <c r="T39" s="10"/>
      <c r="U39" s="10"/>
    </row>
    <row r="40" spans="1:21" ht="12.75">
      <c r="A40" s="62" t="s">
        <v>24</v>
      </c>
      <c r="B40" s="49" t="s">
        <v>25</v>
      </c>
      <c r="C40" s="22">
        <v>157</v>
      </c>
      <c r="D40" s="22"/>
      <c r="E40" s="51" t="s">
        <v>128</v>
      </c>
      <c r="F40" s="70">
        <v>442</v>
      </c>
      <c r="G40" s="71">
        <v>179</v>
      </c>
      <c r="H40" s="12"/>
      <c r="I40" s="12"/>
      <c r="J40" s="12"/>
      <c r="K40" s="12"/>
      <c r="L40" s="12"/>
      <c r="M40" s="10"/>
      <c r="N40" s="10"/>
      <c r="O40" s="10"/>
      <c r="P40" s="10"/>
      <c r="Q40" s="10"/>
      <c r="R40" s="10"/>
      <c r="S40" s="10"/>
      <c r="T40" s="10"/>
      <c r="U40" s="10"/>
    </row>
    <row r="41" spans="1:21" ht="7.5" customHeight="1">
      <c r="A41" s="62"/>
      <c r="B41" s="49"/>
      <c r="C41" s="22"/>
      <c r="D41" s="22"/>
      <c r="E41" s="22"/>
      <c r="F41" s="70"/>
      <c r="G41" s="52"/>
      <c r="H41" s="12"/>
      <c r="I41" s="12"/>
      <c r="J41" s="12"/>
      <c r="K41" s="12"/>
      <c r="L41" s="12"/>
      <c r="M41" s="10"/>
      <c r="N41" s="10"/>
      <c r="O41" s="10"/>
      <c r="P41" s="10"/>
      <c r="Q41" s="10"/>
      <c r="R41" s="10"/>
      <c r="S41" s="10"/>
      <c r="T41" s="10"/>
      <c r="U41" s="10"/>
    </row>
    <row r="42" spans="1:21" ht="12.75">
      <c r="A42" s="62" t="s">
        <v>26</v>
      </c>
      <c r="B42" s="49" t="s">
        <v>27</v>
      </c>
      <c r="C42" s="22"/>
      <c r="D42" s="22"/>
      <c r="E42" s="22"/>
      <c r="F42" s="70"/>
      <c r="G42" s="52"/>
      <c r="H42" s="12"/>
      <c r="I42" s="12"/>
      <c r="J42" s="12"/>
      <c r="K42" s="12"/>
      <c r="L42" s="12"/>
      <c r="M42" s="10"/>
      <c r="N42" s="10"/>
      <c r="O42" s="10"/>
      <c r="P42" s="10"/>
      <c r="Q42" s="10"/>
      <c r="R42" s="10"/>
      <c r="S42" s="10"/>
      <c r="T42" s="10"/>
      <c r="U42" s="10"/>
    </row>
    <row r="43" spans="1:21" ht="12.75">
      <c r="A43" s="62"/>
      <c r="B43" s="49" t="s">
        <v>18</v>
      </c>
      <c r="C43" s="22">
        <v>32535</v>
      </c>
      <c r="D43" s="22"/>
      <c r="E43" s="51" t="s">
        <v>128</v>
      </c>
      <c r="F43" s="70">
        <f>+F38+F40</f>
        <v>58979</v>
      </c>
      <c r="G43" s="83">
        <f>+G38+G40</f>
        <v>27667</v>
      </c>
      <c r="H43" s="12"/>
      <c r="I43" s="12"/>
      <c r="J43" s="12"/>
      <c r="K43" s="12"/>
      <c r="L43" s="12"/>
      <c r="M43" s="10"/>
      <c r="N43" s="10"/>
      <c r="O43" s="10"/>
      <c r="P43" s="10"/>
      <c r="Q43" s="10"/>
      <c r="R43" s="10"/>
      <c r="S43" s="10"/>
      <c r="T43" s="10"/>
      <c r="U43" s="10"/>
    </row>
    <row r="44" spans="1:21" ht="8.25" customHeight="1">
      <c r="A44" s="62"/>
      <c r="B44" s="49"/>
      <c r="C44" s="22"/>
      <c r="D44" s="22"/>
      <c r="E44" s="22"/>
      <c r="F44" s="70"/>
      <c r="G44" s="52"/>
      <c r="H44" s="12"/>
      <c r="I44" s="12"/>
      <c r="J44" s="12"/>
      <c r="K44" s="12"/>
      <c r="L44" s="12"/>
      <c r="M44" s="10"/>
      <c r="N44" s="10"/>
      <c r="O44" s="10"/>
      <c r="P44" s="10"/>
      <c r="Q44" s="10"/>
      <c r="R44" s="10"/>
      <c r="S44" s="10"/>
      <c r="T44" s="10"/>
      <c r="U44" s="10"/>
    </row>
    <row r="45" spans="1:21" ht="12.75">
      <c r="A45" s="62" t="s">
        <v>28</v>
      </c>
      <c r="B45" s="49" t="s">
        <v>29</v>
      </c>
      <c r="C45" s="22">
        <v>-469</v>
      </c>
      <c r="D45" s="22"/>
      <c r="E45" s="51" t="s">
        <v>128</v>
      </c>
      <c r="F45" s="70">
        <v>-732</v>
      </c>
      <c r="G45" s="71">
        <v>-12849</v>
      </c>
      <c r="H45" s="12"/>
      <c r="I45" s="12"/>
      <c r="J45" s="12"/>
      <c r="K45" s="12"/>
      <c r="L45" s="12"/>
      <c r="M45" s="10"/>
      <c r="N45" s="10"/>
      <c r="O45" s="10"/>
      <c r="P45" s="10"/>
      <c r="Q45" s="10"/>
      <c r="R45" s="10"/>
      <c r="S45" s="10"/>
      <c r="T45" s="10"/>
      <c r="U45" s="10"/>
    </row>
    <row r="46" spans="1:21" ht="8.25" customHeight="1">
      <c r="A46" s="62"/>
      <c r="B46" s="49"/>
      <c r="C46" s="22"/>
      <c r="D46" s="22"/>
      <c r="E46" s="22"/>
      <c r="F46" s="70"/>
      <c r="G46" s="52"/>
      <c r="H46" s="12"/>
      <c r="I46" s="12"/>
      <c r="J46" s="12"/>
      <c r="K46" s="12"/>
      <c r="L46" s="12"/>
      <c r="M46" s="10"/>
      <c r="N46" s="10"/>
      <c r="O46" s="10"/>
      <c r="P46" s="10"/>
      <c r="Q46" s="10"/>
      <c r="R46" s="10"/>
      <c r="S46" s="10"/>
      <c r="T46" s="10"/>
      <c r="U46" s="10"/>
    </row>
    <row r="47" spans="1:22" ht="12.75">
      <c r="A47" s="62" t="s">
        <v>30</v>
      </c>
      <c r="B47" s="49" t="s">
        <v>31</v>
      </c>
      <c r="C47" s="22"/>
      <c r="D47" s="22"/>
      <c r="E47" s="22"/>
      <c r="F47" s="70"/>
      <c r="G47" s="52"/>
      <c r="H47" s="12"/>
      <c r="I47" s="12"/>
      <c r="J47" s="12"/>
      <c r="K47" s="12"/>
      <c r="L47" s="12"/>
      <c r="M47" s="12"/>
      <c r="N47" s="10"/>
      <c r="O47" s="10"/>
      <c r="P47" s="10"/>
      <c r="Q47" s="10"/>
      <c r="R47" s="10"/>
      <c r="S47" s="10"/>
      <c r="T47" s="10"/>
      <c r="U47" s="10"/>
      <c r="V47" s="10"/>
    </row>
    <row r="48" spans="1:22" ht="12.75">
      <c r="A48" s="62"/>
      <c r="B48" s="49" t="s">
        <v>32</v>
      </c>
      <c r="C48" s="22">
        <v>32066</v>
      </c>
      <c r="D48" s="22"/>
      <c r="E48" s="51" t="s">
        <v>128</v>
      </c>
      <c r="F48" s="70">
        <f>+F43+F45</f>
        <v>58247</v>
      </c>
      <c r="G48" s="83">
        <f>+G43+G45</f>
        <v>14818</v>
      </c>
      <c r="I48" s="12"/>
      <c r="J48" s="12"/>
      <c r="K48" s="12"/>
      <c r="L48" s="12"/>
      <c r="M48" s="12"/>
      <c r="N48" s="10"/>
      <c r="O48" s="10"/>
      <c r="P48" s="10"/>
      <c r="Q48" s="10"/>
      <c r="R48" s="10"/>
      <c r="S48" s="10"/>
      <c r="T48" s="10"/>
      <c r="U48" s="10"/>
      <c r="V48" s="10"/>
    </row>
    <row r="49" spans="1:22" ht="8.25" customHeight="1">
      <c r="A49" s="62"/>
      <c r="B49" s="49"/>
      <c r="C49" s="22"/>
      <c r="D49" s="22"/>
      <c r="E49" s="22"/>
      <c r="F49" s="22"/>
      <c r="G49" s="52"/>
      <c r="I49" s="12"/>
      <c r="J49" s="12"/>
      <c r="K49" s="12"/>
      <c r="L49" s="12"/>
      <c r="M49" s="12"/>
      <c r="N49" s="10"/>
      <c r="O49" s="10"/>
      <c r="P49" s="10"/>
      <c r="Q49" s="10"/>
      <c r="R49" s="10"/>
      <c r="S49" s="10"/>
      <c r="T49" s="10"/>
      <c r="U49" s="10"/>
      <c r="V49" s="10"/>
    </row>
    <row r="50" spans="1:22" ht="12.75">
      <c r="A50" s="62"/>
      <c r="B50" s="49" t="s">
        <v>33</v>
      </c>
      <c r="C50" s="22">
        <v>-6</v>
      </c>
      <c r="D50" s="22"/>
      <c r="E50" s="51" t="s">
        <v>128</v>
      </c>
      <c r="F50" s="22">
        <v>-6</v>
      </c>
      <c r="G50" s="71">
        <v>0</v>
      </c>
      <c r="I50" s="12"/>
      <c r="J50" s="12"/>
      <c r="K50" s="12"/>
      <c r="L50" s="12"/>
      <c r="M50" s="12"/>
      <c r="N50" s="10"/>
      <c r="O50" s="10"/>
      <c r="P50" s="10"/>
      <c r="Q50" s="10"/>
      <c r="R50" s="10"/>
      <c r="S50" s="10"/>
      <c r="T50" s="10"/>
      <c r="U50" s="10"/>
      <c r="V50" s="10"/>
    </row>
    <row r="51" spans="1:22" ht="7.5" customHeight="1">
      <c r="A51" s="62"/>
      <c r="B51" s="49"/>
      <c r="C51" s="49"/>
      <c r="D51" s="49"/>
      <c r="E51" s="49"/>
      <c r="F51" s="49"/>
      <c r="G51" s="50"/>
      <c r="I51" s="10"/>
      <c r="J51" s="10"/>
      <c r="K51" s="10"/>
      <c r="L51" s="10"/>
      <c r="M51" s="10"/>
      <c r="N51" s="10"/>
      <c r="O51" s="10"/>
      <c r="P51" s="10"/>
      <c r="Q51" s="10"/>
      <c r="R51" s="10"/>
      <c r="S51" s="10"/>
      <c r="T51" s="10"/>
      <c r="U51" s="10"/>
      <c r="V51" s="10"/>
    </row>
    <row r="52" spans="1:22" ht="12.75">
      <c r="A52" s="62" t="s">
        <v>34</v>
      </c>
      <c r="B52" s="49" t="s">
        <v>111</v>
      </c>
      <c r="C52" s="49"/>
      <c r="D52" s="49"/>
      <c r="E52" s="49"/>
      <c r="F52" s="49"/>
      <c r="G52" s="50"/>
      <c r="I52" s="10"/>
      <c r="J52" s="10"/>
      <c r="K52" s="10"/>
      <c r="L52" s="10"/>
      <c r="M52" s="10"/>
      <c r="N52" s="10"/>
      <c r="O52" s="10"/>
      <c r="P52" s="10"/>
      <c r="Q52" s="10"/>
      <c r="R52" s="10"/>
      <c r="S52" s="10"/>
      <c r="T52" s="10"/>
      <c r="U52" s="10"/>
      <c r="V52" s="10"/>
    </row>
    <row r="53" spans="1:22" ht="12.75">
      <c r="A53" s="62"/>
      <c r="B53" s="49" t="s">
        <v>112</v>
      </c>
      <c r="C53" s="22">
        <v>32060</v>
      </c>
      <c r="D53" s="22"/>
      <c r="E53" s="51" t="s">
        <v>128</v>
      </c>
      <c r="F53" s="70">
        <f>+F48+F50</f>
        <v>58241</v>
      </c>
      <c r="G53" s="83">
        <f>+G48+G50</f>
        <v>14818</v>
      </c>
      <c r="I53" s="10"/>
      <c r="J53" s="10"/>
      <c r="K53" s="10"/>
      <c r="L53" s="10"/>
      <c r="M53" s="10"/>
      <c r="N53" s="10"/>
      <c r="O53" s="10"/>
      <c r="P53" s="10"/>
      <c r="Q53" s="10"/>
      <c r="R53" s="10"/>
      <c r="S53" s="10"/>
      <c r="T53" s="10"/>
      <c r="U53" s="10"/>
      <c r="V53" s="10"/>
    </row>
    <row r="54" spans="1:22" ht="7.5" customHeight="1">
      <c r="A54" s="62"/>
      <c r="B54" s="49"/>
      <c r="C54" s="22"/>
      <c r="D54" s="22"/>
      <c r="E54" s="22"/>
      <c r="F54" s="22"/>
      <c r="G54" s="52"/>
      <c r="I54" s="10"/>
      <c r="J54" s="10"/>
      <c r="K54" s="10"/>
      <c r="L54" s="10"/>
      <c r="M54" s="10"/>
      <c r="N54" s="10"/>
      <c r="O54" s="10"/>
      <c r="P54" s="10"/>
      <c r="Q54" s="10"/>
      <c r="R54" s="10"/>
      <c r="S54" s="10"/>
      <c r="T54" s="10"/>
      <c r="U54" s="10"/>
      <c r="V54" s="10"/>
    </row>
    <row r="55" spans="1:22" ht="12.75">
      <c r="A55" s="62" t="s">
        <v>35</v>
      </c>
      <c r="B55" s="49" t="s">
        <v>36</v>
      </c>
      <c r="C55" s="22">
        <v>0</v>
      </c>
      <c r="D55" s="22"/>
      <c r="E55" s="51" t="s">
        <v>128</v>
      </c>
      <c r="F55" s="22">
        <v>0</v>
      </c>
      <c r="G55" s="71">
        <v>0</v>
      </c>
      <c r="I55" s="10"/>
      <c r="J55" s="10"/>
      <c r="K55" s="10"/>
      <c r="L55" s="10"/>
      <c r="M55" s="10"/>
      <c r="N55" s="10"/>
      <c r="O55" s="10"/>
      <c r="P55" s="10"/>
      <c r="Q55" s="10"/>
      <c r="R55" s="10"/>
      <c r="S55" s="10"/>
      <c r="T55" s="10"/>
      <c r="U55" s="10"/>
      <c r="V55" s="10"/>
    </row>
    <row r="56" spans="1:22" ht="12.75">
      <c r="A56" s="62"/>
      <c r="B56" s="49" t="s">
        <v>33</v>
      </c>
      <c r="C56" s="22">
        <v>0</v>
      </c>
      <c r="D56" s="22"/>
      <c r="E56" s="51" t="s">
        <v>128</v>
      </c>
      <c r="F56" s="22">
        <v>0</v>
      </c>
      <c r="G56" s="71">
        <v>0</v>
      </c>
      <c r="I56" s="10"/>
      <c r="J56" s="10"/>
      <c r="K56" s="10"/>
      <c r="L56" s="10"/>
      <c r="M56" s="10"/>
      <c r="N56" s="10"/>
      <c r="O56" s="10"/>
      <c r="P56" s="10"/>
      <c r="Q56" s="10"/>
      <c r="R56" s="10"/>
      <c r="S56" s="10"/>
      <c r="T56" s="10"/>
      <c r="U56" s="10"/>
      <c r="V56" s="10"/>
    </row>
    <row r="57" spans="1:22" ht="12.75">
      <c r="A57" s="62"/>
      <c r="B57" s="49" t="s">
        <v>113</v>
      </c>
      <c r="C57" s="22">
        <v>0</v>
      </c>
      <c r="D57" s="22"/>
      <c r="E57" s="51" t="s">
        <v>128</v>
      </c>
      <c r="F57" s="22">
        <v>0</v>
      </c>
      <c r="G57" s="71">
        <v>0</v>
      </c>
      <c r="I57" s="10"/>
      <c r="J57" s="10"/>
      <c r="K57" s="10"/>
      <c r="L57" s="10"/>
      <c r="M57" s="10"/>
      <c r="N57" s="10"/>
      <c r="O57" s="10"/>
      <c r="P57" s="10"/>
      <c r="Q57" s="10"/>
      <c r="R57" s="10"/>
      <c r="S57" s="10"/>
      <c r="T57" s="10"/>
      <c r="U57" s="10"/>
      <c r="V57" s="10"/>
    </row>
    <row r="58" spans="1:22" ht="12.75">
      <c r="A58" s="62"/>
      <c r="B58" s="49" t="s">
        <v>114</v>
      </c>
      <c r="C58" s="22"/>
      <c r="D58" s="22"/>
      <c r="E58" s="22"/>
      <c r="F58" s="22"/>
      <c r="G58" s="52"/>
      <c r="I58" s="10"/>
      <c r="J58" s="10"/>
      <c r="K58" s="10"/>
      <c r="L58" s="10"/>
      <c r="M58" s="10"/>
      <c r="N58" s="10"/>
      <c r="O58" s="10"/>
      <c r="P58" s="10"/>
      <c r="Q58" s="10"/>
      <c r="R58" s="10"/>
      <c r="S58" s="10"/>
      <c r="T58" s="10"/>
      <c r="U58" s="10"/>
      <c r="V58" s="10"/>
    </row>
    <row r="59" spans="1:22" ht="8.25" customHeight="1">
      <c r="A59" s="62"/>
      <c r="B59" s="49"/>
      <c r="C59" s="22"/>
      <c r="D59" s="22"/>
      <c r="E59" s="22"/>
      <c r="F59" s="22"/>
      <c r="G59" s="52"/>
      <c r="I59" s="10"/>
      <c r="J59" s="10"/>
      <c r="K59" s="10"/>
      <c r="L59" s="10"/>
      <c r="M59" s="10"/>
      <c r="N59" s="10"/>
      <c r="O59" s="10"/>
      <c r="P59" s="10"/>
      <c r="Q59" s="10"/>
      <c r="R59" s="10"/>
      <c r="S59" s="10"/>
      <c r="T59" s="10"/>
      <c r="U59" s="10"/>
      <c r="V59" s="10"/>
    </row>
    <row r="60" spans="1:22" ht="12.75">
      <c r="A60" s="62" t="s">
        <v>37</v>
      </c>
      <c r="B60" s="49" t="s">
        <v>39</v>
      </c>
      <c r="C60" s="22"/>
      <c r="D60" s="22"/>
      <c r="E60" s="22"/>
      <c r="F60" s="22"/>
      <c r="G60" s="52"/>
      <c r="I60" s="10"/>
      <c r="J60" s="10"/>
      <c r="K60" s="10"/>
      <c r="L60" s="10"/>
      <c r="M60" s="10"/>
      <c r="N60" s="10"/>
      <c r="O60" s="10"/>
      <c r="P60" s="10"/>
      <c r="Q60" s="10"/>
      <c r="R60" s="10"/>
      <c r="S60" s="10"/>
      <c r="T60" s="10"/>
      <c r="U60" s="10"/>
      <c r="V60" s="10"/>
    </row>
    <row r="61" spans="1:22" ht="12.75">
      <c r="A61" s="62"/>
      <c r="B61" s="49" t="s">
        <v>38</v>
      </c>
      <c r="C61" s="22">
        <v>32060</v>
      </c>
      <c r="D61" s="22"/>
      <c r="E61" s="51" t="s">
        <v>128</v>
      </c>
      <c r="F61" s="70">
        <f>+F53</f>
        <v>58241</v>
      </c>
      <c r="G61" s="83">
        <f>+G53</f>
        <v>14818</v>
      </c>
      <c r="I61" s="10"/>
      <c r="J61" s="10"/>
      <c r="K61" s="10"/>
      <c r="L61" s="10"/>
      <c r="M61" s="10"/>
      <c r="N61" s="10"/>
      <c r="O61" s="10"/>
      <c r="P61" s="10"/>
      <c r="Q61" s="10"/>
      <c r="R61" s="10"/>
      <c r="S61" s="10"/>
      <c r="T61" s="10"/>
      <c r="U61" s="10"/>
      <c r="V61" s="10"/>
    </row>
    <row r="62" spans="1:22" ht="7.5" customHeight="1">
      <c r="A62" s="48"/>
      <c r="B62" s="49"/>
      <c r="C62" s="49"/>
      <c r="D62" s="49"/>
      <c r="E62" s="49"/>
      <c r="F62" s="22"/>
      <c r="G62" s="50"/>
      <c r="I62" s="10"/>
      <c r="J62" s="10"/>
      <c r="K62" s="10"/>
      <c r="L62" s="10"/>
      <c r="M62" s="10"/>
      <c r="N62" s="10"/>
      <c r="O62" s="10"/>
      <c r="P62" s="10"/>
      <c r="Q62" s="10"/>
      <c r="R62" s="10"/>
      <c r="S62" s="10"/>
      <c r="T62" s="10"/>
      <c r="U62" s="10"/>
      <c r="V62" s="10"/>
    </row>
    <row r="63" spans="1:13" ht="12.75">
      <c r="A63" s="48" t="s">
        <v>40</v>
      </c>
      <c r="B63" s="49" t="s">
        <v>109</v>
      </c>
      <c r="C63" s="49"/>
      <c r="D63" s="49"/>
      <c r="E63" s="49"/>
      <c r="F63" s="49"/>
      <c r="G63" s="50"/>
      <c r="H63" s="12"/>
      <c r="I63" s="10"/>
      <c r="J63" s="10"/>
      <c r="K63" s="10"/>
      <c r="L63" s="10"/>
      <c r="M63" s="10"/>
    </row>
    <row r="64" spans="1:13" ht="12.75">
      <c r="A64" s="48"/>
      <c r="B64" s="49" t="s">
        <v>110</v>
      </c>
      <c r="C64" s="49"/>
      <c r="D64" s="49"/>
      <c r="E64" s="49"/>
      <c r="F64" s="49"/>
      <c r="G64" s="50"/>
      <c r="H64" s="12"/>
      <c r="I64" s="10"/>
      <c r="J64" s="10"/>
      <c r="K64" s="10"/>
      <c r="L64" s="10"/>
      <c r="M64" s="10"/>
    </row>
    <row r="65" spans="1:13" ht="8.25" customHeight="1">
      <c r="A65" s="48"/>
      <c r="B65" s="49"/>
      <c r="C65" s="49"/>
      <c r="D65" s="49"/>
      <c r="E65" s="49"/>
      <c r="F65" s="49"/>
      <c r="G65" s="50"/>
      <c r="H65" s="12"/>
      <c r="I65" s="10"/>
      <c r="J65" s="10"/>
      <c r="K65" s="10"/>
      <c r="L65" s="10"/>
      <c r="M65" s="10"/>
    </row>
    <row r="66" spans="1:13" ht="12.75">
      <c r="A66" s="48"/>
      <c r="B66" s="49" t="s">
        <v>170</v>
      </c>
      <c r="C66" s="56">
        <f>+C61/66805.335*100</f>
        <v>47.990179227452415</v>
      </c>
      <c r="D66" s="56"/>
      <c r="E66" s="51" t="s">
        <v>128</v>
      </c>
      <c r="F66" s="57">
        <f>+F61/66805.335*100</f>
        <v>87.18016308128685</v>
      </c>
      <c r="G66" s="85">
        <f>+G61/66805.335*100</f>
        <v>22.180863249918588</v>
      </c>
      <c r="H66" s="74"/>
      <c r="I66" s="10"/>
      <c r="J66" s="10"/>
      <c r="K66" s="10"/>
      <c r="L66" s="10"/>
      <c r="M66" s="10"/>
    </row>
    <row r="67" spans="1:13" ht="8.25" customHeight="1">
      <c r="A67" s="48"/>
      <c r="B67" s="49"/>
      <c r="C67" s="49"/>
      <c r="D67" s="49"/>
      <c r="E67" s="49"/>
      <c r="F67" s="22"/>
      <c r="G67" s="52"/>
      <c r="I67" s="10"/>
      <c r="J67" s="10"/>
      <c r="K67" s="10"/>
      <c r="L67" s="10"/>
      <c r="M67" s="10"/>
    </row>
    <row r="68" spans="1:13" ht="12.75">
      <c r="A68" s="48"/>
      <c r="B68" s="49" t="s">
        <v>182</v>
      </c>
      <c r="C68" s="56">
        <f>+C61/66964.783*100</f>
        <v>47.87591113376713</v>
      </c>
      <c r="D68" s="56"/>
      <c r="E68" s="51" t="s">
        <v>128</v>
      </c>
      <c r="F68" s="57">
        <f>+F61/66964.783*100</f>
        <v>86.97258079668532</v>
      </c>
      <c r="G68" s="85">
        <f>+G61/66964.783*100</f>
        <v>22.128049007491</v>
      </c>
      <c r="H68" s="12"/>
      <c r="I68" s="10"/>
      <c r="J68" s="10"/>
      <c r="K68" s="10"/>
      <c r="L68" s="10"/>
      <c r="M68" s="10"/>
    </row>
    <row r="69" spans="1:13" ht="9.75" customHeight="1">
      <c r="A69" s="58"/>
      <c r="B69" s="59" t="s">
        <v>108</v>
      </c>
      <c r="C69" s="59"/>
      <c r="D69" s="59"/>
      <c r="E69" s="59"/>
      <c r="F69" s="59"/>
      <c r="G69" s="60"/>
      <c r="H69" s="12"/>
      <c r="I69" s="10"/>
      <c r="J69" s="10"/>
      <c r="K69" s="10"/>
      <c r="L69" s="10"/>
      <c r="M69" s="10"/>
    </row>
    <row r="70" spans="1:14" ht="12.75">
      <c r="A70" s="31"/>
      <c r="B70" s="109"/>
      <c r="C70" s="110"/>
      <c r="D70" s="110"/>
      <c r="E70" s="110"/>
      <c r="F70" s="110"/>
      <c r="G70" s="110"/>
      <c r="H70" s="110"/>
      <c r="I70" s="12"/>
      <c r="J70" s="10"/>
      <c r="K70" s="10"/>
      <c r="L70" s="10"/>
      <c r="M70" s="10"/>
      <c r="N70" s="10"/>
    </row>
    <row r="71" spans="1:14" ht="12.75">
      <c r="A71" s="31"/>
      <c r="B71" s="110"/>
      <c r="C71" s="110"/>
      <c r="D71" s="110"/>
      <c r="E71" s="110"/>
      <c r="F71" s="110"/>
      <c r="G71" s="110"/>
      <c r="H71" s="110"/>
      <c r="I71" s="12"/>
      <c r="J71" s="10"/>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53" right="0.52" top="0.25" bottom="0.5" header="0.5" footer="0.5"/>
  <pageSetup horizontalDpi="300" verticalDpi="300" orientation="portrait" paperSize="9"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1"/>
  <sheetViews>
    <sheetView workbookViewId="0" topLeftCell="A53">
      <selection activeCell="A72" sqref="A72"/>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105"/>
    </row>
    <row r="2" ht="12" customHeight="1">
      <c r="C2" s="106"/>
    </row>
    <row r="3" ht="14.25"/>
    <row r="4" ht="9.75" customHeight="1"/>
    <row r="5" ht="9.75" customHeight="1"/>
    <row r="6" spans="1:21" s="6" customFormat="1" ht="12">
      <c r="A6" s="115" t="s">
        <v>117</v>
      </c>
      <c r="B6" s="115"/>
      <c r="C6" s="115"/>
      <c r="D6" s="33"/>
      <c r="E6" s="33"/>
      <c r="F6" s="33"/>
      <c r="G6" s="4"/>
      <c r="H6" s="5"/>
      <c r="I6" s="5"/>
      <c r="J6" s="5"/>
      <c r="K6" s="5"/>
      <c r="L6" s="5"/>
      <c r="M6" s="5"/>
      <c r="N6" s="5"/>
      <c r="O6" s="5"/>
      <c r="P6" s="5"/>
      <c r="Q6" s="5"/>
      <c r="R6" s="5"/>
      <c r="S6" s="5"/>
      <c r="T6" s="5"/>
      <c r="U6" s="5"/>
    </row>
    <row r="7" spans="1:21" s="6" customFormat="1" ht="12.75">
      <c r="A7" s="116" t="s">
        <v>116</v>
      </c>
      <c r="B7" s="114"/>
      <c r="C7" s="114"/>
      <c r="D7" s="34"/>
      <c r="E7" s="34"/>
      <c r="F7" s="34"/>
      <c r="G7" s="4"/>
      <c r="H7" s="5"/>
      <c r="I7" s="5"/>
      <c r="J7" s="5"/>
      <c r="K7" s="5"/>
      <c r="L7" s="5"/>
      <c r="M7" s="5"/>
      <c r="N7" s="5"/>
      <c r="O7" s="5"/>
      <c r="P7" s="5"/>
      <c r="Q7" s="5"/>
      <c r="R7" s="5"/>
      <c r="S7" s="5"/>
      <c r="T7" s="5"/>
      <c r="U7" s="5"/>
    </row>
    <row r="8" spans="1:6" ht="8.25" customHeight="1">
      <c r="A8" s="117"/>
      <c r="B8" s="118"/>
      <c r="C8" s="118"/>
      <c r="D8" s="23"/>
      <c r="E8" s="23"/>
      <c r="F8" s="23"/>
    </row>
    <row r="9" spans="1:6" ht="12.75" customHeight="1">
      <c r="A9" s="117" t="s">
        <v>68</v>
      </c>
      <c r="B9" s="118"/>
      <c r="C9" s="118"/>
      <c r="D9" s="9"/>
      <c r="E9" s="9"/>
      <c r="F9" s="9"/>
    </row>
    <row r="10" spans="1:6" ht="12" customHeight="1">
      <c r="A10" s="117" t="s">
        <v>149</v>
      </c>
      <c r="B10" s="118"/>
      <c r="C10" s="118"/>
      <c r="D10" s="9"/>
      <c r="E10" s="9"/>
      <c r="F10" s="9"/>
    </row>
    <row r="11" spans="1:6" ht="12" customHeight="1">
      <c r="A11" s="116" t="s">
        <v>183</v>
      </c>
      <c r="B11" s="122"/>
      <c r="C11" s="122"/>
      <c r="D11" s="15"/>
      <c r="E11" s="15"/>
      <c r="F11" s="15"/>
    </row>
    <row r="12" spans="1:6" s="11" customFormat="1" ht="9" customHeight="1">
      <c r="A12" s="117"/>
      <c r="B12" s="118"/>
      <c r="C12" s="118"/>
      <c r="D12" s="13"/>
      <c r="E12" s="13"/>
      <c r="F12" s="13"/>
    </row>
    <row r="13" spans="1:3" s="11" customFormat="1" ht="12.75">
      <c r="A13" s="119" t="s">
        <v>41</v>
      </c>
      <c r="B13" s="120"/>
      <c r="C13" s="121"/>
    </row>
    <row r="14" spans="1:3" s="11" customFormat="1" ht="12.75">
      <c r="A14" s="64"/>
      <c r="B14" s="44" t="s">
        <v>135</v>
      </c>
      <c r="C14" s="45" t="s">
        <v>69</v>
      </c>
    </row>
    <row r="15" spans="1:3" s="8" customFormat="1" ht="12.75">
      <c r="A15" s="65"/>
      <c r="B15" s="44" t="s">
        <v>136</v>
      </c>
      <c r="C15" s="45" t="s">
        <v>138</v>
      </c>
    </row>
    <row r="16" spans="1:3" s="8" customFormat="1" ht="12.75">
      <c r="A16" s="65"/>
      <c r="B16" s="44" t="s">
        <v>137</v>
      </c>
      <c r="C16" s="45" t="s">
        <v>139</v>
      </c>
    </row>
    <row r="17" spans="1:3" s="8" customFormat="1" ht="12.75">
      <c r="A17" s="65"/>
      <c r="B17" s="46" t="s">
        <v>150</v>
      </c>
      <c r="C17" s="47" t="s">
        <v>148</v>
      </c>
    </row>
    <row r="18" spans="1:3" s="8" customFormat="1" ht="12.75">
      <c r="A18" s="65"/>
      <c r="B18" s="44" t="s">
        <v>3</v>
      </c>
      <c r="C18" s="45" t="s">
        <v>3</v>
      </c>
    </row>
    <row r="19" spans="1:3" s="11" customFormat="1" ht="12.75">
      <c r="A19" s="48"/>
      <c r="B19" s="49"/>
      <c r="C19" s="50"/>
    </row>
    <row r="20" spans="1:3" s="11" customFormat="1" ht="12.75">
      <c r="A20" s="48" t="s">
        <v>42</v>
      </c>
      <c r="B20" s="22">
        <v>4185</v>
      </c>
      <c r="C20" s="52">
        <v>3246</v>
      </c>
    </row>
    <row r="21" spans="1:3" s="11" customFormat="1" ht="12.75">
      <c r="A21" s="48" t="s">
        <v>43</v>
      </c>
      <c r="B21" s="22">
        <v>22921</v>
      </c>
      <c r="C21" s="52">
        <v>3809</v>
      </c>
    </row>
    <row r="22" spans="1:3" s="11" customFormat="1" ht="12.75">
      <c r="A22" s="48" t="s">
        <v>44</v>
      </c>
      <c r="B22" s="22">
        <v>94</v>
      </c>
      <c r="C22" s="52">
        <v>94</v>
      </c>
    </row>
    <row r="23" spans="1:3" s="11" customFormat="1" ht="13.5" thickBot="1">
      <c r="A23" s="48" t="s">
        <v>45</v>
      </c>
      <c r="B23" s="20">
        <v>0</v>
      </c>
      <c r="C23" s="66">
        <v>0</v>
      </c>
    </row>
    <row r="24" spans="1:3" s="11" customFormat="1" ht="8.25" customHeight="1">
      <c r="A24" s="48"/>
      <c r="B24" s="22"/>
      <c r="C24" s="52"/>
    </row>
    <row r="25" spans="1:3" s="11" customFormat="1" ht="13.5" thickBot="1">
      <c r="A25" s="48"/>
      <c r="B25" s="20">
        <f>SUM(B20:B23)</f>
        <v>27200</v>
      </c>
      <c r="C25" s="66">
        <f>SUM(C20:C23)</f>
        <v>7149</v>
      </c>
    </row>
    <row r="26" spans="1:3" s="11" customFormat="1" ht="12.75">
      <c r="A26" s="48"/>
      <c r="B26" s="22"/>
      <c r="C26" s="52"/>
    </row>
    <row r="27" spans="1:3" s="11" customFormat="1" ht="12.75">
      <c r="A27" s="48" t="s">
        <v>46</v>
      </c>
      <c r="B27" s="22"/>
      <c r="C27" s="52"/>
    </row>
    <row r="28" spans="1:3" s="11" customFormat="1" ht="12.75">
      <c r="A28" s="48" t="s">
        <v>47</v>
      </c>
      <c r="B28" s="22">
        <v>0</v>
      </c>
      <c r="C28" s="52">
        <v>0</v>
      </c>
    </row>
    <row r="29" spans="1:3" s="11" customFormat="1" ht="12.75">
      <c r="A29" s="48" t="s">
        <v>48</v>
      </c>
      <c r="B29" s="22">
        <f>89791+20107</f>
        <v>109898</v>
      </c>
      <c r="C29" s="52">
        <v>44963</v>
      </c>
    </row>
    <row r="30" spans="1:3" s="11" customFormat="1" ht="12.75">
      <c r="A30" s="48" t="s">
        <v>49</v>
      </c>
      <c r="B30" s="22">
        <f>104065+18340+11626+196751</f>
        <v>330782</v>
      </c>
      <c r="C30" s="52">
        <v>270457</v>
      </c>
    </row>
    <row r="31" spans="1:3" s="11" customFormat="1" ht="12.75">
      <c r="A31" s="48" t="s">
        <v>50</v>
      </c>
      <c r="B31" s="22">
        <v>51337</v>
      </c>
      <c r="C31" s="52">
        <v>6660</v>
      </c>
    </row>
    <row r="32" spans="1:3" s="11" customFormat="1" ht="13.5" thickBot="1">
      <c r="A32" s="48" t="s">
        <v>51</v>
      </c>
      <c r="B32" s="20">
        <f>12621+78+114+4230</f>
        <v>17043</v>
      </c>
      <c r="C32" s="66">
        <v>16205</v>
      </c>
    </row>
    <row r="33" spans="1:3" s="11" customFormat="1" ht="8.25" customHeight="1">
      <c r="A33" s="48"/>
      <c r="B33" s="22"/>
      <c r="C33" s="52"/>
    </row>
    <row r="34" spans="1:4" s="11" customFormat="1" ht="13.5" thickBot="1">
      <c r="A34" s="88"/>
      <c r="B34" s="20">
        <f>SUM(B28:B32)</f>
        <v>509060</v>
      </c>
      <c r="C34" s="66">
        <f>SUM(C28:C32)</f>
        <v>338285</v>
      </c>
      <c r="D34" s="108"/>
    </row>
    <row r="35" spans="1:3" s="11" customFormat="1" ht="12.75">
      <c r="A35" s="48"/>
      <c r="B35" s="22"/>
      <c r="C35" s="52"/>
    </row>
    <row r="36" spans="1:3" s="11" customFormat="1" ht="12.75">
      <c r="A36" s="48" t="s">
        <v>52</v>
      </c>
      <c r="B36" s="22"/>
      <c r="C36" s="52"/>
    </row>
    <row r="37" spans="1:3" s="11" customFormat="1" ht="12.75">
      <c r="A37" s="48" t="s">
        <v>53</v>
      </c>
      <c r="B37" s="22">
        <v>18800</v>
      </c>
      <c r="C37" s="52">
        <v>0</v>
      </c>
    </row>
    <row r="38" spans="1:3" s="11" customFormat="1" ht="12.75">
      <c r="A38" s="48" t="s">
        <v>54</v>
      </c>
      <c r="B38" s="22">
        <f>151262+37470+14053</f>
        <v>202785</v>
      </c>
      <c r="C38" s="52">
        <f>45250+74134</f>
        <v>119384</v>
      </c>
    </row>
    <row r="39" spans="1:3" s="11" customFormat="1" ht="12.75">
      <c r="A39" s="48" t="s">
        <v>55</v>
      </c>
      <c r="B39" s="22">
        <f>16534+34</f>
        <v>16568</v>
      </c>
      <c r="C39" s="52">
        <v>11140</v>
      </c>
    </row>
    <row r="40" spans="1:3" s="11" customFormat="1" ht="12.75">
      <c r="A40" s="48" t="s">
        <v>56</v>
      </c>
      <c r="B40" s="70">
        <v>1338</v>
      </c>
      <c r="C40" s="52">
        <v>12662</v>
      </c>
    </row>
    <row r="41" spans="1:5" s="11" customFormat="1" ht="13.5" thickBot="1">
      <c r="A41" s="48" t="s">
        <v>51</v>
      </c>
      <c r="B41" s="75">
        <f>7216+89327</f>
        <v>96543</v>
      </c>
      <c r="C41" s="66">
        <f>147141-74134</f>
        <v>73007</v>
      </c>
      <c r="E41" s="86"/>
    </row>
    <row r="42" spans="1:3" s="11" customFormat="1" ht="7.5" customHeight="1">
      <c r="A42" s="48"/>
      <c r="B42" s="22"/>
      <c r="C42" s="52"/>
    </row>
    <row r="43" spans="1:3" s="11" customFormat="1" ht="13.5" thickBot="1">
      <c r="A43" s="48"/>
      <c r="B43" s="20">
        <f>SUM(B37:B41)</f>
        <v>336034</v>
      </c>
      <c r="C43" s="66">
        <f>SUM(C37:C41)</f>
        <v>216193</v>
      </c>
    </row>
    <row r="44" spans="1:3" s="11" customFormat="1" ht="12.75">
      <c r="A44" s="48"/>
      <c r="B44" s="22"/>
      <c r="C44" s="52"/>
    </row>
    <row r="45" spans="1:3" s="11" customFormat="1" ht="13.5" thickBot="1">
      <c r="A45" s="48" t="s">
        <v>57</v>
      </c>
      <c r="B45" s="20">
        <f>+B34-B43</f>
        <v>173026</v>
      </c>
      <c r="C45" s="66">
        <f>+C34-C43</f>
        <v>122092</v>
      </c>
    </row>
    <row r="46" spans="1:3" s="11" customFormat="1" ht="6.75" customHeight="1">
      <c r="A46" s="48"/>
      <c r="B46" s="22"/>
      <c r="C46" s="52"/>
    </row>
    <row r="47" spans="1:3" s="11" customFormat="1" ht="13.5" thickBot="1">
      <c r="A47" s="48"/>
      <c r="B47" s="21">
        <f>+B25+B45</f>
        <v>200226</v>
      </c>
      <c r="C47" s="67">
        <f>+C25+C45</f>
        <v>129241</v>
      </c>
    </row>
    <row r="48" spans="1:3" s="11" customFormat="1" ht="13.5" thickTop="1">
      <c r="A48" s="48"/>
      <c r="B48" s="22"/>
      <c r="C48" s="52"/>
    </row>
    <row r="49" spans="1:3" s="11" customFormat="1" ht="12.75">
      <c r="A49" s="48" t="s">
        <v>58</v>
      </c>
      <c r="B49" s="22"/>
      <c r="C49" s="52"/>
    </row>
    <row r="50" spans="1:3" s="11" customFormat="1" ht="12.75">
      <c r="A50" s="48" t="s">
        <v>59</v>
      </c>
      <c r="B50" s="22">
        <v>66811</v>
      </c>
      <c r="C50" s="52">
        <v>66800</v>
      </c>
    </row>
    <row r="51" spans="1:3" s="11" customFormat="1" ht="12.75">
      <c r="A51" s="48" t="s">
        <v>60</v>
      </c>
      <c r="B51" s="22"/>
      <c r="C51" s="52"/>
    </row>
    <row r="52" spans="1:3" s="11" customFormat="1" ht="12.75">
      <c r="A52" s="48" t="s">
        <v>61</v>
      </c>
      <c r="B52" s="22">
        <v>17029</v>
      </c>
      <c r="C52" s="52">
        <v>17005</v>
      </c>
    </row>
    <row r="53" spans="1:3" s="11" customFormat="1" ht="12.75">
      <c r="A53" s="48" t="s">
        <v>62</v>
      </c>
      <c r="B53" s="22">
        <v>0</v>
      </c>
      <c r="C53" s="52">
        <v>0</v>
      </c>
    </row>
    <row r="54" spans="1:3" s="11" customFormat="1" ht="12.75">
      <c r="A54" s="48" t="s">
        <v>142</v>
      </c>
      <c r="B54" s="22">
        <v>0</v>
      </c>
      <c r="C54" s="52">
        <f>-27643</f>
        <v>-27643</v>
      </c>
    </row>
    <row r="55" spans="1:3" s="11" customFormat="1" ht="12.75">
      <c r="A55" s="48" t="s">
        <v>63</v>
      </c>
      <c r="B55" s="22">
        <v>0</v>
      </c>
      <c r="C55" s="52">
        <v>0</v>
      </c>
    </row>
    <row r="56" spans="1:3" s="11" customFormat="1" ht="12.75">
      <c r="A56" s="48" t="s">
        <v>64</v>
      </c>
      <c r="B56" s="22">
        <f>106961-11110</f>
        <v>95851</v>
      </c>
      <c r="C56" s="52">
        <v>71014</v>
      </c>
    </row>
    <row r="57" spans="1:3" s="11" customFormat="1" ht="12.75">
      <c r="A57" s="48" t="s">
        <v>143</v>
      </c>
      <c r="B57" s="22">
        <v>493</v>
      </c>
      <c r="C57" s="52">
        <v>2065</v>
      </c>
    </row>
    <row r="58" spans="1:3" s="11" customFormat="1" ht="12.75">
      <c r="A58" s="48"/>
      <c r="B58" s="22"/>
      <c r="C58" s="52"/>
    </row>
    <row r="59" spans="1:3" s="11" customFormat="1" ht="12.75">
      <c r="A59" s="48" t="s">
        <v>65</v>
      </c>
      <c r="B59" s="22">
        <v>20006</v>
      </c>
      <c r="C59" s="52">
        <v>0</v>
      </c>
    </row>
    <row r="60" spans="1:3" s="11" customFormat="1" ht="12.75">
      <c r="A60" s="48" t="s">
        <v>66</v>
      </c>
      <c r="B60" s="22">
        <v>0</v>
      </c>
      <c r="C60" s="52">
        <v>0</v>
      </c>
    </row>
    <row r="61" spans="1:3" s="11" customFormat="1" ht="12.75">
      <c r="A61" s="48" t="s">
        <v>67</v>
      </c>
      <c r="B61" s="22">
        <v>36</v>
      </c>
      <c r="C61" s="52">
        <v>0</v>
      </c>
    </row>
    <row r="62" spans="1:3" s="11" customFormat="1" ht="13.5" thickBot="1">
      <c r="A62" s="48"/>
      <c r="B62" s="20"/>
      <c r="C62" s="66"/>
    </row>
    <row r="63" spans="1:3" s="11" customFormat="1" ht="13.5" thickBot="1">
      <c r="A63" s="48"/>
      <c r="B63" s="20">
        <f>SUM(B50:B61)</f>
        <v>200226</v>
      </c>
      <c r="C63" s="66">
        <f>SUM(C50:C61)</f>
        <v>129241</v>
      </c>
    </row>
    <row r="64" spans="1:3" s="11" customFormat="1" ht="12.75">
      <c r="A64" s="48"/>
      <c r="B64" s="22"/>
      <c r="C64" s="52"/>
    </row>
    <row r="65" spans="1:3" s="11" customFormat="1" ht="12.75">
      <c r="A65" s="58" t="s">
        <v>184</v>
      </c>
      <c r="B65" s="69">
        <f>+(B63-B59-B61)/B50*100</f>
        <v>269.69211656763105</v>
      </c>
      <c r="C65" s="107">
        <f>+C63/C50*100</f>
        <v>193.4745508982036</v>
      </c>
    </row>
    <row r="66" spans="1:3" s="11" customFormat="1" ht="12.75">
      <c r="A66" s="10"/>
      <c r="B66" s="12"/>
      <c r="C66" s="12"/>
    </row>
    <row r="67" spans="1:3" ht="15">
      <c r="A67" s="1"/>
      <c r="B67" s="3"/>
      <c r="C67" s="3"/>
    </row>
    <row r="68" spans="1:3" ht="15">
      <c r="A68" s="1"/>
      <c r="B68" s="3"/>
      <c r="C68" s="3"/>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2:3" ht="14.25">
      <c r="B800" s="19"/>
      <c r="C800" s="19"/>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53"/>
  <sheetViews>
    <sheetView tabSelected="1" zoomScale="75" zoomScaleNormal="75" workbookViewId="0" topLeftCell="A134">
      <selection activeCell="B148" sqref="B148:J148"/>
    </sheetView>
  </sheetViews>
  <sheetFormatPr defaultColWidth="9.140625" defaultRowHeight="12.75"/>
  <cols>
    <col min="1" max="1" width="5.28125" style="10" customWidth="1"/>
    <col min="2" max="2" width="12.00390625" style="10" customWidth="1"/>
    <col min="3" max="6" width="10.00390625" style="10" customWidth="1"/>
    <col min="7" max="8" width="10.421875" style="10" customWidth="1"/>
    <col min="9" max="9" width="11.421875" style="10" customWidth="1"/>
    <col min="10" max="10" width="10.57421875" style="10" customWidth="1"/>
    <col min="11" max="16384" width="9.140625" style="10" customWidth="1"/>
  </cols>
  <sheetData>
    <row r="1" spans="1:10" ht="12.75">
      <c r="A1" s="28" t="s">
        <v>72</v>
      </c>
      <c r="J1" s="105"/>
    </row>
    <row r="2" spans="1:10" ht="12.75">
      <c r="A2" s="28"/>
      <c r="J2" s="106"/>
    </row>
    <row r="3" spans="1:2" ht="12.75">
      <c r="A3" s="73" t="s">
        <v>71</v>
      </c>
      <c r="B3" s="10" t="s">
        <v>101</v>
      </c>
    </row>
    <row r="4" spans="2:10" ht="12.75">
      <c r="B4" s="128" t="s">
        <v>175</v>
      </c>
      <c r="C4" s="128"/>
      <c r="D4" s="128"/>
      <c r="E4" s="128"/>
      <c r="F4" s="128"/>
      <c r="G4" s="128"/>
      <c r="H4" s="128"/>
      <c r="I4" s="128"/>
      <c r="J4" s="128"/>
    </row>
    <row r="5" spans="1:10" ht="12.75">
      <c r="A5" s="24"/>
      <c r="B5" s="127"/>
      <c r="C5" s="127"/>
      <c r="D5" s="127"/>
      <c r="E5" s="127"/>
      <c r="F5" s="127"/>
      <c r="G5" s="127"/>
      <c r="H5" s="127"/>
      <c r="I5" s="127"/>
      <c r="J5" s="127"/>
    </row>
    <row r="6" spans="1:10" ht="4.5" customHeight="1">
      <c r="A6" s="24"/>
      <c r="B6" s="127"/>
      <c r="C6" s="127"/>
      <c r="D6" s="127"/>
      <c r="E6" s="127"/>
      <c r="F6" s="127"/>
      <c r="G6" s="127"/>
      <c r="H6" s="127"/>
      <c r="I6" s="127"/>
      <c r="J6" s="127"/>
    </row>
    <row r="7" spans="1:10" ht="12.75" customHeight="1">
      <c r="A7" s="24"/>
      <c r="B7" s="123" t="s">
        <v>185</v>
      </c>
      <c r="C7" s="123"/>
      <c r="D7" s="123"/>
      <c r="E7" s="123"/>
      <c r="F7" s="123"/>
      <c r="G7" s="123"/>
      <c r="H7" s="123"/>
      <c r="I7" s="123"/>
      <c r="J7" s="123"/>
    </row>
    <row r="8" spans="1:10" ht="12.75">
      <c r="A8" s="24"/>
      <c r="B8" s="126"/>
      <c r="C8" s="126"/>
      <c r="D8" s="126"/>
      <c r="E8" s="126"/>
      <c r="F8" s="126"/>
      <c r="G8" s="126"/>
      <c r="H8" s="126"/>
      <c r="I8" s="126"/>
      <c r="J8" s="126"/>
    </row>
    <row r="9" spans="1:10" ht="12.75">
      <c r="A9" s="24"/>
      <c r="B9" s="126"/>
      <c r="C9" s="126"/>
      <c r="D9" s="126"/>
      <c r="E9" s="126"/>
      <c r="F9" s="126"/>
      <c r="G9" s="126"/>
      <c r="H9" s="126"/>
      <c r="I9" s="126"/>
      <c r="J9" s="126"/>
    </row>
    <row r="10" spans="1:10" ht="12.75">
      <c r="A10" s="24"/>
      <c r="B10" s="126"/>
      <c r="C10" s="126"/>
      <c r="D10" s="126"/>
      <c r="E10" s="126"/>
      <c r="F10" s="126"/>
      <c r="G10" s="126"/>
      <c r="H10" s="126"/>
      <c r="I10" s="126"/>
      <c r="J10" s="126"/>
    </row>
    <row r="11" spans="1:10" ht="12.75">
      <c r="A11" s="24"/>
      <c r="B11" s="127"/>
      <c r="C11" s="127"/>
      <c r="D11" s="127"/>
      <c r="E11" s="127"/>
      <c r="F11" s="127"/>
      <c r="G11" s="127"/>
      <c r="H11" s="127"/>
      <c r="I11" s="127"/>
      <c r="J11" s="127"/>
    </row>
    <row r="12" spans="1:10" ht="6" customHeight="1">
      <c r="A12" s="24"/>
      <c r="B12" s="94"/>
      <c r="C12" s="94"/>
      <c r="D12" s="94"/>
      <c r="E12" s="94"/>
      <c r="F12" s="94"/>
      <c r="G12" s="94"/>
      <c r="H12" s="94"/>
      <c r="I12" s="94"/>
      <c r="J12" s="94"/>
    </row>
    <row r="13" spans="1:10" ht="12.75">
      <c r="A13" s="24"/>
      <c r="B13" s="123" t="s">
        <v>177</v>
      </c>
      <c r="C13" s="123"/>
      <c r="D13" s="123"/>
      <c r="E13" s="123"/>
      <c r="F13" s="123"/>
      <c r="G13" s="123"/>
      <c r="H13" s="123"/>
      <c r="I13" s="123"/>
      <c r="J13" s="123"/>
    </row>
    <row r="14" spans="1:10" ht="12.75">
      <c r="A14" s="24"/>
      <c r="B14" s="123"/>
      <c r="C14" s="123"/>
      <c r="D14" s="123"/>
      <c r="E14" s="123"/>
      <c r="F14" s="123"/>
      <c r="G14" s="123"/>
      <c r="H14" s="123"/>
      <c r="I14" s="123"/>
      <c r="J14" s="123"/>
    </row>
    <row r="15" spans="1:10" ht="12.75">
      <c r="A15" s="24"/>
      <c r="B15" s="123"/>
      <c r="C15" s="123"/>
      <c r="D15" s="123"/>
      <c r="E15" s="123"/>
      <c r="F15" s="123"/>
      <c r="G15" s="123"/>
      <c r="H15" s="123"/>
      <c r="I15" s="123"/>
      <c r="J15" s="123"/>
    </row>
    <row r="16" spans="1:10" ht="12.75">
      <c r="A16" s="24"/>
      <c r="B16" s="123"/>
      <c r="C16" s="123"/>
      <c r="D16" s="123"/>
      <c r="E16" s="123"/>
      <c r="F16" s="123"/>
      <c r="G16" s="123"/>
      <c r="H16" s="123"/>
      <c r="I16" s="123"/>
      <c r="J16" s="123"/>
    </row>
    <row r="17" spans="1:10" ht="12.75">
      <c r="A17" s="24"/>
      <c r="B17" s="123"/>
      <c r="C17" s="123"/>
      <c r="D17" s="123"/>
      <c r="E17" s="123"/>
      <c r="F17" s="123"/>
      <c r="G17" s="123"/>
      <c r="H17" s="123"/>
      <c r="I17" s="123"/>
      <c r="J17" s="123"/>
    </row>
    <row r="18" spans="1:10" ht="6.75" customHeight="1">
      <c r="A18" s="24"/>
      <c r="B18" s="123"/>
      <c r="C18" s="123"/>
      <c r="D18" s="123"/>
      <c r="E18" s="123"/>
      <c r="F18" s="123"/>
      <c r="G18" s="123"/>
      <c r="H18" s="123"/>
      <c r="I18" s="123"/>
      <c r="J18" s="123"/>
    </row>
    <row r="19" spans="1:10" ht="12.75">
      <c r="A19" s="24"/>
      <c r="B19" s="123" t="s">
        <v>178</v>
      </c>
      <c r="C19" s="123"/>
      <c r="D19" s="123"/>
      <c r="E19" s="123"/>
      <c r="F19" s="123"/>
      <c r="G19" s="123"/>
      <c r="H19" s="123"/>
      <c r="I19" s="123"/>
      <c r="J19" s="123"/>
    </row>
    <row r="20" spans="1:10" ht="12.75">
      <c r="A20" s="24"/>
      <c r="B20" s="126"/>
      <c r="C20" s="126"/>
      <c r="D20" s="126"/>
      <c r="E20" s="126"/>
      <c r="F20" s="126"/>
      <c r="G20" s="126"/>
      <c r="H20" s="126"/>
      <c r="I20" s="126"/>
      <c r="J20" s="126"/>
    </row>
    <row r="21" spans="1:10" ht="12.75">
      <c r="A21" s="24"/>
      <c r="B21" s="126"/>
      <c r="C21" s="126"/>
      <c r="D21" s="126"/>
      <c r="E21" s="126"/>
      <c r="F21" s="126"/>
      <c r="G21" s="126"/>
      <c r="H21" s="126"/>
      <c r="I21" s="126"/>
      <c r="J21" s="126"/>
    </row>
    <row r="22" spans="1:10" ht="6.75" customHeight="1">
      <c r="A22" s="24"/>
      <c r="B22" s="126"/>
      <c r="C22" s="126"/>
      <c r="D22" s="126"/>
      <c r="E22" s="126"/>
      <c r="F22" s="126"/>
      <c r="G22" s="126"/>
      <c r="H22" s="126"/>
      <c r="I22" s="126"/>
      <c r="J22" s="126"/>
    </row>
    <row r="23" spans="1:10" ht="12.75" customHeight="1">
      <c r="A23" s="24"/>
      <c r="B23" s="128" t="s">
        <v>176</v>
      </c>
      <c r="C23" s="128"/>
      <c r="D23" s="128"/>
      <c r="E23" s="128"/>
      <c r="F23" s="128"/>
      <c r="G23" s="128"/>
      <c r="H23" s="128"/>
      <c r="I23" s="128"/>
      <c r="J23" s="128"/>
    </row>
    <row r="24" spans="1:10" ht="12.75">
      <c r="A24" s="24"/>
      <c r="B24" s="127"/>
      <c r="C24" s="127"/>
      <c r="D24" s="127"/>
      <c r="E24" s="127"/>
      <c r="F24" s="127"/>
      <c r="G24" s="127"/>
      <c r="H24" s="127"/>
      <c r="I24" s="127"/>
      <c r="J24" s="127"/>
    </row>
    <row r="25" spans="1:10" ht="12.75">
      <c r="A25" s="24"/>
      <c r="B25" s="32"/>
      <c r="C25" s="32"/>
      <c r="D25" s="32"/>
      <c r="E25" s="32"/>
      <c r="F25" s="32"/>
      <c r="G25" s="32"/>
      <c r="H25" s="32"/>
      <c r="I25" s="32"/>
      <c r="J25" s="32"/>
    </row>
    <row r="26" spans="1:10" ht="12.75">
      <c r="A26" s="79" t="s">
        <v>73</v>
      </c>
      <c r="B26" s="29" t="s">
        <v>102</v>
      </c>
      <c r="C26" s="25"/>
      <c r="D26" s="25"/>
      <c r="E26" s="25"/>
      <c r="F26" s="25"/>
      <c r="G26" s="25"/>
      <c r="H26" s="25"/>
      <c r="I26" s="25"/>
      <c r="J26" s="25"/>
    </row>
    <row r="27" spans="2:10" ht="12.75">
      <c r="B27" s="128" t="s">
        <v>199</v>
      </c>
      <c r="C27" s="128"/>
      <c r="D27" s="128"/>
      <c r="E27" s="128"/>
      <c r="F27" s="128"/>
      <c r="G27" s="128"/>
      <c r="H27" s="128"/>
      <c r="I27" s="128"/>
      <c r="J27" s="128"/>
    </row>
    <row r="28" spans="2:10" ht="12.75" customHeight="1">
      <c r="B28" s="127"/>
      <c r="C28" s="127"/>
      <c r="D28" s="127"/>
      <c r="E28" s="127"/>
      <c r="F28" s="127"/>
      <c r="G28" s="127"/>
      <c r="H28" s="127"/>
      <c r="I28" s="127"/>
      <c r="J28" s="127"/>
    </row>
    <row r="29" spans="2:10" ht="12.75" customHeight="1">
      <c r="B29" s="127"/>
      <c r="C29" s="127"/>
      <c r="D29" s="127"/>
      <c r="E29" s="127"/>
      <c r="F29" s="127"/>
      <c r="G29" s="127"/>
      <c r="H29" s="127"/>
      <c r="I29" s="127"/>
      <c r="J29" s="127"/>
    </row>
    <row r="30" spans="2:10" ht="12.75" customHeight="1">
      <c r="B30" s="78"/>
      <c r="C30" s="78"/>
      <c r="D30" s="78"/>
      <c r="E30" s="78"/>
      <c r="F30" s="78"/>
      <c r="G30" s="78"/>
      <c r="H30" s="78"/>
      <c r="I30" s="78"/>
      <c r="J30" s="78"/>
    </row>
    <row r="31" spans="1:10" ht="12.75" customHeight="1">
      <c r="A31" s="73" t="s">
        <v>74</v>
      </c>
      <c r="B31" s="29" t="s">
        <v>103</v>
      </c>
      <c r="C31" s="25"/>
      <c r="D31" s="25"/>
      <c r="E31" s="25"/>
      <c r="F31" s="25"/>
      <c r="G31" s="25"/>
      <c r="H31" s="25"/>
      <c r="I31" s="25"/>
      <c r="J31" s="25"/>
    </row>
    <row r="32" spans="2:10" ht="12.75">
      <c r="B32" s="130" t="s">
        <v>191</v>
      </c>
      <c r="C32" s="130"/>
      <c r="D32" s="130"/>
      <c r="E32" s="130"/>
      <c r="F32" s="130"/>
      <c r="G32" s="130"/>
      <c r="H32" s="130"/>
      <c r="I32" s="130"/>
      <c r="J32" s="130"/>
    </row>
    <row r="33" spans="1:10" ht="12.75">
      <c r="A33" s="24"/>
      <c r="B33" s="25"/>
      <c r="C33" s="25"/>
      <c r="D33" s="25"/>
      <c r="E33" s="25"/>
      <c r="F33" s="25"/>
      <c r="G33" s="25"/>
      <c r="H33" s="25"/>
      <c r="I33" s="25"/>
      <c r="J33" s="25"/>
    </row>
    <row r="34" spans="1:10" ht="12.75">
      <c r="A34" s="24" t="s">
        <v>75</v>
      </c>
      <c r="B34" s="25" t="s">
        <v>29</v>
      </c>
      <c r="C34" s="25"/>
      <c r="D34" s="25"/>
      <c r="E34" s="25"/>
      <c r="F34" s="25"/>
      <c r="G34" s="25"/>
      <c r="H34" s="25"/>
      <c r="I34" s="25"/>
      <c r="J34" s="25"/>
    </row>
    <row r="35" spans="2:10" ht="12.75" customHeight="1">
      <c r="B35" s="128" t="s">
        <v>158</v>
      </c>
      <c r="C35" s="128"/>
      <c r="D35" s="128"/>
      <c r="E35" s="128"/>
      <c r="F35" s="128"/>
      <c r="G35" s="128"/>
      <c r="H35" s="128"/>
      <c r="I35" s="128"/>
      <c r="J35" s="128"/>
    </row>
    <row r="36" spans="1:10" ht="12.75">
      <c r="A36" s="24"/>
      <c r="B36" s="128"/>
      <c r="C36" s="128"/>
      <c r="D36" s="128"/>
      <c r="E36" s="128"/>
      <c r="F36" s="128"/>
      <c r="G36" s="128"/>
      <c r="H36" s="128"/>
      <c r="I36" s="128"/>
      <c r="J36" s="128"/>
    </row>
    <row r="37" spans="1:10" ht="12.75">
      <c r="A37" s="24"/>
      <c r="B37" s="25"/>
      <c r="C37" s="25"/>
      <c r="D37" s="25"/>
      <c r="E37" s="25"/>
      <c r="F37" s="25"/>
      <c r="G37" s="25"/>
      <c r="H37" s="25"/>
      <c r="I37" s="25"/>
      <c r="J37" s="25"/>
    </row>
    <row r="38" spans="1:10" ht="12.75">
      <c r="A38" s="73" t="s">
        <v>76</v>
      </c>
      <c r="B38" s="29" t="s">
        <v>141</v>
      </c>
      <c r="C38" s="25"/>
      <c r="D38" s="25"/>
      <c r="E38" s="25"/>
      <c r="F38" s="25"/>
      <c r="G38" s="25"/>
      <c r="H38" s="25"/>
      <c r="I38" s="25"/>
      <c r="J38" s="25"/>
    </row>
    <row r="39" spans="2:10" ht="12.75" customHeight="1">
      <c r="B39" s="130" t="s">
        <v>152</v>
      </c>
      <c r="C39" s="130"/>
      <c r="D39" s="130"/>
      <c r="E39" s="130"/>
      <c r="F39" s="130"/>
      <c r="G39" s="130"/>
      <c r="H39" s="130"/>
      <c r="I39" s="130"/>
      <c r="J39" s="130"/>
    </row>
    <row r="40" spans="1:10" ht="12.75">
      <c r="A40" s="24"/>
      <c r="B40" s="130"/>
      <c r="C40" s="130"/>
      <c r="D40" s="130"/>
      <c r="E40" s="130"/>
      <c r="F40" s="130"/>
      <c r="G40" s="130"/>
      <c r="H40" s="130"/>
      <c r="I40" s="130"/>
      <c r="J40" s="130"/>
    </row>
    <row r="41" spans="1:10" ht="12.75">
      <c r="A41" s="73" t="s">
        <v>77</v>
      </c>
      <c r="B41" s="29" t="s">
        <v>140</v>
      </c>
      <c r="C41" s="29"/>
      <c r="D41" s="29"/>
      <c r="E41" s="29"/>
      <c r="F41" s="29"/>
      <c r="G41" s="29"/>
      <c r="H41" s="29"/>
      <c r="I41" s="29"/>
      <c r="J41" s="29"/>
    </row>
    <row r="42" spans="2:10" ht="12.75" customHeight="1">
      <c r="B42" s="128" t="s">
        <v>171</v>
      </c>
      <c r="C42" s="128"/>
      <c r="D42" s="128"/>
      <c r="E42" s="128"/>
      <c r="F42" s="128"/>
      <c r="G42" s="128"/>
      <c r="H42" s="128"/>
      <c r="I42" s="128"/>
      <c r="J42" s="128"/>
    </row>
    <row r="43" spans="2:10" ht="12.75" customHeight="1">
      <c r="B43" s="127"/>
      <c r="C43" s="127"/>
      <c r="D43" s="127"/>
      <c r="E43" s="127"/>
      <c r="F43" s="127"/>
      <c r="G43" s="127"/>
      <c r="H43" s="127"/>
      <c r="I43" s="127"/>
      <c r="J43" s="127"/>
    </row>
    <row r="44" spans="2:10" ht="12.75" customHeight="1">
      <c r="B44" s="127"/>
      <c r="C44" s="127"/>
      <c r="D44" s="127"/>
      <c r="E44" s="127"/>
      <c r="F44" s="127"/>
      <c r="G44" s="127"/>
      <c r="H44" s="127"/>
      <c r="I44" s="127"/>
      <c r="J44" s="127"/>
    </row>
    <row r="45" spans="2:10" ht="12.75" customHeight="1">
      <c r="B45" s="41"/>
      <c r="C45" s="41"/>
      <c r="D45" s="41"/>
      <c r="E45" s="41"/>
      <c r="F45" s="41"/>
      <c r="G45" s="41"/>
      <c r="H45" s="41"/>
      <c r="I45" s="41"/>
      <c r="J45" s="41"/>
    </row>
    <row r="46" spans="1:10" ht="12.75" customHeight="1">
      <c r="A46" s="73" t="s">
        <v>78</v>
      </c>
      <c r="B46" s="29" t="s">
        <v>104</v>
      </c>
      <c r="C46" s="25"/>
      <c r="D46" s="25"/>
      <c r="E46" s="25"/>
      <c r="F46" s="25"/>
      <c r="G46" s="25"/>
      <c r="H46" s="25"/>
      <c r="I46" s="25"/>
      <c r="J46" s="25"/>
    </row>
    <row r="47" spans="2:10" ht="12.75" customHeight="1">
      <c r="B47" s="128" t="s">
        <v>192</v>
      </c>
      <c r="C47" s="128"/>
      <c r="D47" s="128"/>
      <c r="E47" s="128"/>
      <c r="F47" s="128"/>
      <c r="G47" s="128"/>
      <c r="H47" s="128"/>
      <c r="I47" s="128"/>
      <c r="J47" s="128"/>
    </row>
    <row r="48" spans="1:10" ht="12.75" customHeight="1">
      <c r="A48" s="24"/>
      <c r="B48" s="128"/>
      <c r="C48" s="128"/>
      <c r="D48" s="128"/>
      <c r="E48" s="128"/>
      <c r="F48" s="128"/>
      <c r="G48" s="128"/>
      <c r="H48" s="128"/>
      <c r="I48" s="128"/>
      <c r="J48" s="128"/>
    </row>
    <row r="49" spans="1:10" ht="12.75" customHeight="1">
      <c r="A49" s="24"/>
      <c r="B49" s="127"/>
      <c r="C49" s="127"/>
      <c r="D49" s="127"/>
      <c r="E49" s="127"/>
      <c r="F49" s="127"/>
      <c r="G49" s="127"/>
      <c r="H49" s="127"/>
      <c r="I49" s="127"/>
      <c r="J49" s="127"/>
    </row>
    <row r="50" spans="1:10" ht="12.75" customHeight="1">
      <c r="A50" s="24" t="s">
        <v>79</v>
      </c>
      <c r="B50" s="29" t="s">
        <v>105</v>
      </c>
      <c r="C50" s="25"/>
      <c r="D50" s="25"/>
      <c r="E50" s="25"/>
      <c r="F50" s="25"/>
      <c r="G50" s="25"/>
      <c r="H50" s="25"/>
      <c r="I50" s="25"/>
      <c r="J50" s="25"/>
    </row>
    <row r="51" spans="2:10" ht="12.75" customHeight="1">
      <c r="B51" s="128" t="s">
        <v>200</v>
      </c>
      <c r="C51" s="128"/>
      <c r="D51" s="128"/>
      <c r="E51" s="128"/>
      <c r="F51" s="128"/>
      <c r="G51" s="128"/>
      <c r="H51" s="128"/>
      <c r="I51" s="128"/>
      <c r="J51" s="128"/>
    </row>
    <row r="52" spans="1:10" ht="25.5" customHeight="1">
      <c r="A52" s="24"/>
      <c r="B52" s="128"/>
      <c r="C52" s="128"/>
      <c r="D52" s="128"/>
      <c r="E52" s="128"/>
      <c r="F52" s="128"/>
      <c r="G52" s="128"/>
      <c r="H52" s="128"/>
      <c r="I52" s="128"/>
      <c r="J52" s="128"/>
    </row>
    <row r="53" spans="1:10" ht="12.75" customHeight="1">
      <c r="A53" s="24"/>
      <c r="B53" s="127"/>
      <c r="C53" s="127"/>
      <c r="D53" s="127"/>
      <c r="E53" s="127"/>
      <c r="F53" s="127"/>
      <c r="G53" s="127"/>
      <c r="H53" s="127"/>
      <c r="I53" s="127"/>
      <c r="J53" s="127"/>
    </row>
    <row r="54" spans="1:10" ht="12.75" customHeight="1">
      <c r="A54" s="24"/>
      <c r="B54" s="41"/>
      <c r="C54" s="41"/>
      <c r="D54" s="41"/>
      <c r="E54" s="41"/>
      <c r="F54" s="41"/>
      <c r="G54" s="41"/>
      <c r="H54" s="41"/>
      <c r="I54" s="41"/>
      <c r="J54" s="41"/>
    </row>
    <row r="55" spans="1:10" ht="12.75">
      <c r="A55" s="24" t="s">
        <v>80</v>
      </c>
      <c r="B55" s="29" t="s">
        <v>106</v>
      </c>
      <c r="C55" s="25"/>
      <c r="D55" s="25"/>
      <c r="E55" s="25"/>
      <c r="F55" s="25"/>
      <c r="G55" s="25"/>
      <c r="H55" s="25"/>
      <c r="I55" s="25"/>
      <c r="J55" s="25"/>
    </row>
    <row r="56" spans="2:10" ht="12.75" customHeight="1">
      <c r="B56" s="128" t="s">
        <v>162</v>
      </c>
      <c r="C56" s="128"/>
      <c r="D56" s="128"/>
      <c r="E56" s="128"/>
      <c r="F56" s="128"/>
      <c r="G56" s="128"/>
      <c r="H56" s="128"/>
      <c r="I56" s="128"/>
      <c r="J56" s="128"/>
    </row>
    <row r="57" spans="1:10" ht="12.75">
      <c r="A57" s="24"/>
      <c r="B57" s="128"/>
      <c r="C57" s="128"/>
      <c r="D57" s="128"/>
      <c r="E57" s="128"/>
      <c r="F57" s="128"/>
      <c r="G57" s="128"/>
      <c r="H57" s="128"/>
      <c r="I57" s="128"/>
      <c r="J57" s="128"/>
    </row>
    <row r="58" spans="1:10" ht="12.75">
      <c r="A58" s="24"/>
      <c r="B58" s="128"/>
      <c r="C58" s="128"/>
      <c r="D58" s="128"/>
      <c r="E58" s="128"/>
      <c r="F58" s="128"/>
      <c r="G58" s="128"/>
      <c r="H58" s="128"/>
      <c r="I58" s="128"/>
      <c r="J58" s="128"/>
    </row>
    <row r="59" spans="1:10" ht="12.75">
      <c r="A59" s="24" t="s">
        <v>81</v>
      </c>
      <c r="B59" s="130" t="s">
        <v>82</v>
      </c>
      <c r="C59" s="130"/>
      <c r="D59" s="130"/>
      <c r="E59" s="130"/>
      <c r="F59" s="130"/>
      <c r="G59" s="130"/>
      <c r="H59" s="130"/>
      <c r="I59" s="130"/>
      <c r="J59" s="130"/>
    </row>
    <row r="60" spans="1:10" ht="12.75">
      <c r="A60" s="24"/>
      <c r="B60" s="130" t="s">
        <v>92</v>
      </c>
      <c r="C60" s="130"/>
      <c r="D60" s="130"/>
      <c r="E60" s="130"/>
      <c r="F60" s="130"/>
      <c r="G60" s="130"/>
      <c r="H60" s="130"/>
      <c r="I60" s="130"/>
      <c r="J60" s="130"/>
    </row>
    <row r="61" spans="1:10" ht="13.5">
      <c r="A61" s="26"/>
      <c r="B61" s="27"/>
      <c r="C61" s="27"/>
      <c r="D61" s="27"/>
      <c r="E61" s="27"/>
      <c r="F61" s="27"/>
      <c r="G61" s="27"/>
      <c r="H61" s="27"/>
      <c r="I61" s="27"/>
      <c r="J61" s="27"/>
    </row>
    <row r="62" spans="1:10" ht="12.75" customHeight="1">
      <c r="A62" s="24" t="s">
        <v>83</v>
      </c>
      <c r="B62" s="128" t="s">
        <v>202</v>
      </c>
      <c r="C62" s="128"/>
      <c r="D62" s="128"/>
      <c r="E62" s="128"/>
      <c r="F62" s="128"/>
      <c r="G62" s="128"/>
      <c r="H62" s="128"/>
      <c r="I62" s="128"/>
      <c r="J62" s="128"/>
    </row>
    <row r="63" spans="1:10" ht="12.75">
      <c r="A63" s="24"/>
      <c r="B63" s="128"/>
      <c r="C63" s="128"/>
      <c r="D63" s="128"/>
      <c r="E63" s="128"/>
      <c r="F63" s="128"/>
      <c r="G63" s="128"/>
      <c r="H63" s="128"/>
      <c r="I63" s="128"/>
      <c r="J63" s="128"/>
    </row>
    <row r="64" spans="1:10" ht="12.75">
      <c r="A64" s="24"/>
      <c r="B64" s="128"/>
      <c r="C64" s="128"/>
      <c r="D64" s="128"/>
      <c r="E64" s="128"/>
      <c r="F64" s="128"/>
      <c r="G64" s="128"/>
      <c r="H64" s="128"/>
      <c r="I64" s="128"/>
      <c r="J64" s="128"/>
    </row>
    <row r="65" spans="1:10" ht="12.75">
      <c r="A65" s="73" t="s">
        <v>84</v>
      </c>
      <c r="B65" s="29" t="s">
        <v>107</v>
      </c>
      <c r="C65" s="25"/>
      <c r="D65" s="25"/>
      <c r="E65" s="25"/>
      <c r="F65" s="25"/>
      <c r="G65" s="25"/>
      <c r="H65" s="25"/>
      <c r="I65" s="25"/>
      <c r="J65" s="25"/>
    </row>
    <row r="66" spans="2:10" ht="12.75" customHeight="1">
      <c r="B66" s="128" t="s">
        <v>189</v>
      </c>
      <c r="C66" s="128"/>
      <c r="D66" s="128"/>
      <c r="E66" s="128"/>
      <c r="F66" s="128"/>
      <c r="G66" s="128"/>
      <c r="H66" s="128"/>
      <c r="I66" s="128"/>
      <c r="J66" s="128"/>
    </row>
    <row r="67" spans="1:10" ht="12.75">
      <c r="A67" s="24"/>
      <c r="B67" s="128"/>
      <c r="C67" s="128"/>
      <c r="D67" s="128"/>
      <c r="E67" s="128"/>
      <c r="F67" s="128"/>
      <c r="G67" s="128"/>
      <c r="H67" s="128"/>
      <c r="I67" s="128"/>
      <c r="J67" s="128"/>
    </row>
    <row r="68" spans="1:10" ht="12.75">
      <c r="A68" s="24"/>
      <c r="B68" s="25"/>
      <c r="C68" s="25"/>
      <c r="D68" s="25"/>
      <c r="E68" s="25"/>
      <c r="F68" s="25"/>
      <c r="G68" s="25"/>
      <c r="H68" s="25"/>
      <c r="I68" s="25"/>
      <c r="J68" s="25"/>
    </row>
    <row r="69" spans="1:10" ht="12.75">
      <c r="A69" s="73" t="s">
        <v>85</v>
      </c>
      <c r="B69" s="130" t="s">
        <v>121</v>
      </c>
      <c r="C69" s="130"/>
      <c r="D69" s="130"/>
      <c r="E69" s="130"/>
      <c r="F69" s="130"/>
      <c r="G69" s="130"/>
      <c r="H69" s="130"/>
      <c r="I69" s="130"/>
      <c r="J69" s="130"/>
    </row>
    <row r="70" spans="1:10" ht="12.75">
      <c r="A70" s="24"/>
      <c r="B70" s="128" t="s">
        <v>153</v>
      </c>
      <c r="C70" s="128"/>
      <c r="D70" s="128"/>
      <c r="E70" s="128"/>
      <c r="F70" s="128"/>
      <c r="G70" s="128"/>
      <c r="H70" s="128"/>
      <c r="I70" s="128"/>
      <c r="J70" s="128"/>
    </row>
    <row r="71" spans="1:10" ht="12.75">
      <c r="A71" s="24"/>
      <c r="B71" s="128"/>
      <c r="C71" s="128"/>
      <c r="D71" s="128"/>
      <c r="E71" s="128"/>
      <c r="F71" s="128"/>
      <c r="G71" s="128"/>
      <c r="H71" s="128"/>
      <c r="I71" s="128"/>
      <c r="J71" s="128"/>
    </row>
    <row r="72" spans="1:10" ht="12.75" customHeight="1">
      <c r="A72" s="24"/>
      <c r="B72" s="128"/>
      <c r="C72" s="128"/>
      <c r="D72" s="128"/>
      <c r="E72" s="128"/>
      <c r="F72" s="128"/>
      <c r="G72" s="128"/>
      <c r="H72" s="128"/>
      <c r="I72" s="128"/>
      <c r="J72" s="128"/>
    </row>
    <row r="73" spans="1:10" ht="12.75" customHeight="1">
      <c r="A73" s="24"/>
      <c r="B73" s="25"/>
      <c r="C73" s="25"/>
      <c r="D73" s="25"/>
      <c r="E73" s="25"/>
      <c r="F73" s="68" t="s">
        <v>120</v>
      </c>
      <c r="G73" s="25"/>
      <c r="H73" s="25"/>
      <c r="I73" s="25"/>
      <c r="J73" s="25"/>
    </row>
    <row r="74" spans="1:10" ht="12.75" customHeight="1">
      <c r="A74" s="24"/>
      <c r="B74" s="134" t="s">
        <v>145</v>
      </c>
      <c r="C74" s="134"/>
      <c r="D74" s="135"/>
      <c r="E74" s="135"/>
      <c r="F74" s="36"/>
      <c r="G74" s="25"/>
      <c r="H74" s="25"/>
      <c r="I74" s="25"/>
      <c r="J74" s="25"/>
    </row>
    <row r="75" spans="1:10" ht="14.25" customHeight="1" thickBot="1">
      <c r="A75" s="24"/>
      <c r="B75" s="130" t="s">
        <v>147</v>
      </c>
      <c r="C75" s="130"/>
      <c r="D75" s="131"/>
      <c r="E75" s="131"/>
      <c r="F75" s="72">
        <v>2814</v>
      </c>
      <c r="G75" s="132"/>
      <c r="H75" s="130"/>
      <c r="I75" s="130"/>
      <c r="J75" s="25"/>
    </row>
    <row r="76" spans="1:10" ht="10.5" customHeight="1" thickTop="1">
      <c r="A76" s="24"/>
      <c r="B76" s="25"/>
      <c r="C76" s="25"/>
      <c r="D76" s="32"/>
      <c r="E76" s="32"/>
      <c r="F76" s="36"/>
      <c r="G76" s="25"/>
      <c r="H76" s="25"/>
      <c r="I76" s="25"/>
      <c r="J76" s="25"/>
    </row>
    <row r="77" spans="1:10" ht="12.75" customHeight="1">
      <c r="A77" s="24"/>
      <c r="B77" s="134" t="s">
        <v>146</v>
      </c>
      <c r="C77" s="134"/>
      <c r="D77" s="135"/>
      <c r="E77" s="135"/>
      <c r="F77" s="36"/>
      <c r="G77" s="25"/>
      <c r="H77" s="25"/>
      <c r="I77" s="25"/>
      <c r="J77" s="25"/>
    </row>
    <row r="78" spans="1:10" ht="12.75" customHeight="1" thickBot="1">
      <c r="A78" s="24"/>
      <c r="B78" s="130" t="s">
        <v>144</v>
      </c>
      <c r="C78" s="130"/>
      <c r="D78" s="131"/>
      <c r="E78" s="131"/>
      <c r="F78" s="72">
        <v>2147</v>
      </c>
      <c r="G78" s="132"/>
      <c r="H78" s="130"/>
      <c r="I78" s="130"/>
      <c r="J78" s="35"/>
    </row>
    <row r="79" spans="1:10" ht="12.75" customHeight="1" thickTop="1">
      <c r="A79" s="24"/>
      <c r="B79" s="25"/>
      <c r="C79" s="25"/>
      <c r="D79" s="32"/>
      <c r="E79" s="32"/>
      <c r="F79" s="82"/>
      <c r="G79" s="77"/>
      <c r="H79" s="25"/>
      <c r="I79" s="25"/>
      <c r="J79" s="35"/>
    </row>
    <row r="80" spans="1:10" ht="12.75">
      <c r="A80" s="73" t="s">
        <v>86</v>
      </c>
      <c r="B80" s="130" t="s">
        <v>99</v>
      </c>
      <c r="C80" s="130"/>
      <c r="D80" s="130"/>
      <c r="E80" s="130"/>
      <c r="F80" s="130"/>
      <c r="G80" s="130"/>
      <c r="H80" s="130"/>
      <c r="I80" s="130"/>
      <c r="J80" s="130"/>
    </row>
    <row r="81" spans="2:10" ht="12.75">
      <c r="B81" s="128" t="s">
        <v>190</v>
      </c>
      <c r="C81" s="128"/>
      <c r="D81" s="128"/>
      <c r="E81" s="128"/>
      <c r="F81" s="128"/>
      <c r="G81" s="128"/>
      <c r="H81" s="128"/>
      <c r="I81" s="128"/>
      <c r="J81" s="128"/>
    </row>
    <row r="82" spans="1:10" ht="12.75">
      <c r="A82" s="24"/>
      <c r="B82" s="128"/>
      <c r="C82" s="128"/>
      <c r="D82" s="128"/>
      <c r="E82" s="128"/>
      <c r="F82" s="128"/>
      <c r="G82" s="128"/>
      <c r="H82" s="128"/>
      <c r="I82" s="128"/>
      <c r="J82" s="128"/>
    </row>
    <row r="83" spans="1:10" ht="12.75">
      <c r="A83" s="24"/>
      <c r="B83" s="25"/>
      <c r="C83" s="25"/>
      <c r="D83" s="25"/>
      <c r="E83" s="25"/>
      <c r="F83" s="25"/>
      <c r="G83" s="25"/>
      <c r="H83" s="25"/>
      <c r="I83" s="25"/>
      <c r="J83" s="25"/>
    </row>
    <row r="84" spans="1:2" ht="12.75">
      <c r="A84" s="73" t="s">
        <v>87</v>
      </c>
      <c r="B84" s="10" t="s">
        <v>100</v>
      </c>
    </row>
    <row r="85" spans="2:10" ht="12.75">
      <c r="B85" s="128" t="s">
        <v>193</v>
      </c>
      <c r="C85" s="128"/>
      <c r="D85" s="128"/>
      <c r="E85" s="128"/>
      <c r="F85" s="128"/>
      <c r="G85" s="128"/>
      <c r="H85" s="128"/>
      <c r="I85" s="128"/>
      <c r="J85" s="128"/>
    </row>
    <row r="86" spans="1:10" ht="12.75">
      <c r="A86" s="24"/>
      <c r="B86" s="128"/>
      <c r="C86" s="128"/>
      <c r="D86" s="128"/>
      <c r="E86" s="128"/>
      <c r="F86" s="128"/>
      <c r="G86" s="128"/>
      <c r="H86" s="128"/>
      <c r="I86" s="128"/>
      <c r="J86" s="128"/>
    </row>
    <row r="87" spans="1:10" ht="12.75">
      <c r="A87" s="24"/>
      <c r="B87" s="25"/>
      <c r="C87" s="25"/>
      <c r="D87" s="25"/>
      <c r="E87" s="25"/>
      <c r="F87" s="25"/>
      <c r="G87" s="25"/>
      <c r="H87" s="25"/>
      <c r="I87" s="25"/>
      <c r="J87" s="25"/>
    </row>
    <row r="88" spans="1:2" ht="12.75">
      <c r="A88" s="24" t="s">
        <v>94</v>
      </c>
      <c r="B88" s="10" t="s">
        <v>70</v>
      </c>
    </row>
    <row r="89" spans="1:10" ht="24">
      <c r="A89" s="24"/>
      <c r="B89" s="95" t="s">
        <v>167</v>
      </c>
      <c r="C89" s="96"/>
      <c r="D89" s="96"/>
      <c r="E89" s="96"/>
      <c r="F89" s="84"/>
      <c r="G89" s="84"/>
      <c r="H89" s="84" t="s">
        <v>11</v>
      </c>
      <c r="I89" s="84" t="s">
        <v>165</v>
      </c>
      <c r="J89" s="84" t="s">
        <v>164</v>
      </c>
    </row>
    <row r="90" spans="1:10" ht="12.75">
      <c r="A90" s="24"/>
      <c r="B90" s="97">
        <v>1999</v>
      </c>
      <c r="C90" s="96"/>
      <c r="D90" s="96"/>
      <c r="E90" s="96"/>
      <c r="F90" s="84"/>
      <c r="G90" s="84"/>
      <c r="H90" s="84" t="s">
        <v>120</v>
      </c>
      <c r="I90" s="84" t="s">
        <v>120</v>
      </c>
      <c r="J90" s="84" t="s">
        <v>120</v>
      </c>
    </row>
    <row r="91" spans="1:10" ht="12.75" customHeight="1">
      <c r="A91" s="24"/>
      <c r="B91" s="98" t="s">
        <v>172</v>
      </c>
      <c r="C91" s="99"/>
      <c r="D91" s="99"/>
      <c r="E91" s="99"/>
      <c r="F91" s="84"/>
      <c r="G91" s="84"/>
      <c r="H91" s="90">
        <f>187255+16147</f>
        <v>203402</v>
      </c>
      <c r="I91" s="90">
        <v>58314</v>
      </c>
      <c r="J91" s="90">
        <v>515828</v>
      </c>
    </row>
    <row r="92" spans="1:10" ht="12.75">
      <c r="A92" s="24"/>
      <c r="B92" s="98" t="s">
        <v>166</v>
      </c>
      <c r="C92" s="96"/>
      <c r="D92" s="96"/>
      <c r="E92" s="96"/>
      <c r="F92" s="84"/>
      <c r="G92" s="84"/>
      <c r="H92" s="91">
        <v>1949</v>
      </c>
      <c r="I92" s="91">
        <v>665</v>
      </c>
      <c r="J92" s="91">
        <v>20432</v>
      </c>
    </row>
    <row r="93" spans="1:10" ht="12.75">
      <c r="A93" s="24"/>
      <c r="B93" s="96"/>
      <c r="C93" s="96"/>
      <c r="D93" s="96"/>
      <c r="E93" s="96"/>
      <c r="F93" s="89"/>
      <c r="G93" s="89"/>
      <c r="H93" s="92">
        <f>SUM(H91:H92)</f>
        <v>205351</v>
      </c>
      <c r="I93" s="92">
        <f>SUM(I91:I92)</f>
        <v>58979</v>
      </c>
      <c r="J93" s="92">
        <f>SUM(J91:J92)</f>
        <v>536260</v>
      </c>
    </row>
    <row r="94" spans="1:10" ht="12.75">
      <c r="A94" s="24"/>
      <c r="B94" s="98" t="s">
        <v>174</v>
      </c>
      <c r="C94" s="96"/>
      <c r="D94" s="96"/>
      <c r="E94" s="96"/>
      <c r="F94" s="89"/>
      <c r="G94" s="89"/>
      <c r="H94" s="92">
        <v>-1403</v>
      </c>
      <c r="I94" s="92">
        <v>0</v>
      </c>
      <c r="J94" s="92">
        <v>0</v>
      </c>
    </row>
    <row r="95" spans="1:10" ht="13.5" thickBot="1">
      <c r="A95" s="24"/>
      <c r="B95" s="98"/>
      <c r="C95" s="96"/>
      <c r="D95" s="96"/>
      <c r="E95" s="96"/>
      <c r="F95" s="89"/>
      <c r="G95" s="89"/>
      <c r="H95" s="93">
        <f>SUM(H93:H94)</f>
        <v>203948</v>
      </c>
      <c r="I95" s="93">
        <f>SUM(I93:I94)</f>
        <v>58979</v>
      </c>
      <c r="J95" s="93">
        <f>SUM(J93:J94)</f>
        <v>536260</v>
      </c>
    </row>
    <row r="96" spans="1:10" ht="13.5" thickTop="1">
      <c r="A96" s="24"/>
      <c r="B96" s="98"/>
      <c r="C96" s="96"/>
      <c r="D96" s="96"/>
      <c r="E96" s="96"/>
      <c r="F96" s="89"/>
      <c r="G96" s="89"/>
      <c r="H96" s="89"/>
      <c r="I96" s="89"/>
      <c r="J96" s="89"/>
    </row>
    <row r="97" spans="1:10" ht="24">
      <c r="A97" s="24"/>
      <c r="B97" s="100" t="s">
        <v>168</v>
      </c>
      <c r="C97" s="101"/>
      <c r="D97" s="101"/>
      <c r="E97" s="96"/>
      <c r="F97" s="84"/>
      <c r="G97" s="84"/>
      <c r="H97" s="84" t="s">
        <v>11</v>
      </c>
      <c r="I97" s="84" t="s">
        <v>165</v>
      </c>
      <c r="J97" s="84" t="s">
        <v>164</v>
      </c>
    </row>
    <row r="98" spans="1:10" ht="12.75">
      <c r="A98" s="24"/>
      <c r="B98" s="97">
        <v>1999</v>
      </c>
      <c r="C98" s="96"/>
      <c r="D98" s="96"/>
      <c r="E98" s="96"/>
      <c r="F98" s="84"/>
      <c r="G98" s="84"/>
      <c r="H98" s="84" t="s">
        <v>120</v>
      </c>
      <c r="I98" s="84" t="s">
        <v>120</v>
      </c>
      <c r="J98" s="84" t="s">
        <v>120</v>
      </c>
    </row>
    <row r="99" spans="1:10" ht="12.75">
      <c r="A99" s="24"/>
      <c r="B99" s="98" t="s">
        <v>169</v>
      </c>
      <c r="C99" s="96"/>
      <c r="D99" s="96"/>
      <c r="E99" s="96"/>
      <c r="F99" s="89"/>
      <c r="G99" s="89"/>
      <c r="H99" s="90">
        <f>170137+16147</f>
        <v>186284</v>
      </c>
      <c r="I99" s="90">
        <v>56615</v>
      </c>
      <c r="J99" s="90">
        <v>428058</v>
      </c>
    </row>
    <row r="100" spans="1:10" ht="12.75">
      <c r="A100" s="24"/>
      <c r="B100" s="98" t="s">
        <v>173</v>
      </c>
      <c r="C100" s="96"/>
      <c r="D100" s="96"/>
      <c r="E100" s="96"/>
      <c r="F100" s="89"/>
      <c r="G100" s="89"/>
      <c r="H100" s="91">
        <v>19067</v>
      </c>
      <c r="I100" s="91">
        <v>2364</v>
      </c>
      <c r="J100" s="91">
        <v>108202</v>
      </c>
    </row>
    <row r="101" spans="1:10" ht="12.75">
      <c r="A101" s="24"/>
      <c r="B101" s="96"/>
      <c r="C101" s="96"/>
      <c r="D101" s="96"/>
      <c r="E101" s="96"/>
      <c r="F101" s="89"/>
      <c r="G101" s="89"/>
      <c r="H101" s="92">
        <f>SUM(H99:H100)</f>
        <v>205351</v>
      </c>
      <c r="I101" s="92">
        <f>SUM(I99:I100)</f>
        <v>58979</v>
      </c>
      <c r="J101" s="92">
        <f>SUM(J99:J100)</f>
        <v>536260</v>
      </c>
    </row>
    <row r="102" spans="1:10" ht="12.75">
      <c r="A102" s="24"/>
      <c r="B102" s="98" t="s">
        <v>174</v>
      </c>
      <c r="C102" s="96"/>
      <c r="D102" s="96"/>
      <c r="E102" s="96"/>
      <c r="F102" s="89"/>
      <c r="G102" s="89"/>
      <c r="H102" s="92">
        <v>-1403</v>
      </c>
      <c r="I102" s="92">
        <v>0</v>
      </c>
      <c r="J102" s="92">
        <v>0</v>
      </c>
    </row>
    <row r="103" spans="1:10" ht="13.5" thickBot="1">
      <c r="A103" s="24"/>
      <c r="B103" s="102"/>
      <c r="C103" s="96"/>
      <c r="D103" s="96"/>
      <c r="E103" s="96"/>
      <c r="F103" s="89"/>
      <c r="G103" s="89"/>
      <c r="H103" s="93">
        <f>SUM(H101:H102)</f>
        <v>203948</v>
      </c>
      <c r="I103" s="93">
        <f>SUM(I101:I102)</f>
        <v>58979</v>
      </c>
      <c r="J103" s="93">
        <f>SUM(J101:J102)</f>
        <v>536260</v>
      </c>
    </row>
    <row r="104" spans="1:10" ht="13.5" thickTop="1">
      <c r="A104" s="24"/>
      <c r="B104" s="87"/>
      <c r="C104" s="78"/>
      <c r="D104" s="78"/>
      <c r="E104" s="78"/>
      <c r="F104" s="89"/>
      <c r="G104" s="89"/>
      <c r="H104" s="89"/>
      <c r="I104" s="89"/>
      <c r="J104" s="89"/>
    </row>
    <row r="105" spans="1:10" ht="12.75" customHeight="1">
      <c r="A105" s="24" t="s">
        <v>93</v>
      </c>
      <c r="B105" s="128" t="s">
        <v>96</v>
      </c>
      <c r="C105" s="128"/>
      <c r="D105" s="128"/>
      <c r="E105" s="128"/>
      <c r="F105" s="128"/>
      <c r="G105" s="128"/>
      <c r="H105" s="128"/>
      <c r="I105" s="128"/>
      <c r="J105" s="128"/>
    </row>
    <row r="106" spans="1:10" ht="12.75">
      <c r="A106" s="24"/>
      <c r="B106" s="128"/>
      <c r="C106" s="128"/>
      <c r="D106" s="128"/>
      <c r="E106" s="128"/>
      <c r="F106" s="128"/>
      <c r="G106" s="128"/>
      <c r="H106" s="128"/>
      <c r="I106" s="128"/>
      <c r="J106" s="128"/>
    </row>
    <row r="107" ht="12.75">
      <c r="B107" s="10" t="s">
        <v>163</v>
      </c>
    </row>
    <row r="109" spans="1:2" ht="12.75">
      <c r="A109" s="73" t="s">
        <v>97</v>
      </c>
      <c r="B109" s="10" t="s">
        <v>98</v>
      </c>
    </row>
    <row r="110" spans="1:10" ht="12.75" customHeight="1">
      <c r="A110" s="24"/>
      <c r="B110" s="128" t="s">
        <v>186</v>
      </c>
      <c r="C110" s="128"/>
      <c r="D110" s="128"/>
      <c r="E110" s="128"/>
      <c r="F110" s="128"/>
      <c r="G110" s="128"/>
      <c r="H110" s="128"/>
      <c r="I110" s="128"/>
      <c r="J110" s="128"/>
    </row>
    <row r="111" spans="1:10" ht="12.75">
      <c r="A111" s="24"/>
      <c r="B111" s="128"/>
      <c r="C111" s="128"/>
      <c r="D111" s="128"/>
      <c r="E111" s="128"/>
      <c r="F111" s="128"/>
      <c r="G111" s="128"/>
      <c r="H111" s="128"/>
      <c r="I111" s="128"/>
      <c r="J111" s="128"/>
    </row>
    <row r="112" spans="1:10" ht="12.75">
      <c r="A112" s="24"/>
      <c r="B112" s="133"/>
      <c r="C112" s="133"/>
      <c r="D112" s="133"/>
      <c r="E112" s="133"/>
      <c r="F112" s="133"/>
      <c r="G112" s="133"/>
      <c r="H112" s="133"/>
      <c r="I112" s="133"/>
      <c r="J112" s="133"/>
    </row>
    <row r="113" spans="2:10" ht="25.5" customHeight="1">
      <c r="B113" s="133"/>
      <c r="C113" s="133"/>
      <c r="D113" s="133"/>
      <c r="E113" s="133"/>
      <c r="F113" s="133"/>
      <c r="G113" s="133"/>
      <c r="H113" s="133"/>
      <c r="I113" s="133"/>
      <c r="J113" s="133"/>
    </row>
    <row r="114" spans="1:2" ht="12.75">
      <c r="A114" s="24" t="s">
        <v>90</v>
      </c>
      <c r="B114" s="10" t="s">
        <v>91</v>
      </c>
    </row>
    <row r="115" spans="1:10" ht="12.75">
      <c r="A115" s="24"/>
      <c r="B115" s="128" t="s">
        <v>154</v>
      </c>
      <c r="C115" s="128"/>
      <c r="D115" s="128"/>
      <c r="E115" s="128"/>
      <c r="F115" s="128"/>
      <c r="G115" s="128"/>
      <c r="H115" s="128"/>
      <c r="I115" s="128"/>
      <c r="J115" s="128"/>
    </row>
    <row r="116" spans="1:10" ht="12.75">
      <c r="A116" s="24"/>
      <c r="B116" s="128"/>
      <c r="C116" s="128"/>
      <c r="D116" s="128"/>
      <c r="E116" s="128"/>
      <c r="F116" s="128"/>
      <c r="G116" s="128"/>
      <c r="H116" s="128"/>
      <c r="I116" s="128"/>
      <c r="J116" s="128"/>
    </row>
    <row r="117" ht="12.75">
      <c r="A117" s="24"/>
    </row>
    <row r="118" spans="1:10" ht="12.75">
      <c r="A118" s="24" t="s">
        <v>95</v>
      </c>
      <c r="B118" s="128" t="s">
        <v>161</v>
      </c>
      <c r="C118" s="128"/>
      <c r="D118" s="128"/>
      <c r="E118" s="128"/>
      <c r="F118" s="128"/>
      <c r="G118" s="128"/>
      <c r="H118" s="128"/>
      <c r="I118" s="128"/>
      <c r="J118" s="128"/>
    </row>
    <row r="119" spans="2:10" ht="12.75">
      <c r="B119" s="128"/>
      <c r="C119" s="128"/>
      <c r="D119" s="128"/>
      <c r="E119" s="128"/>
      <c r="F119" s="128"/>
      <c r="G119" s="128"/>
      <c r="H119" s="128"/>
      <c r="I119" s="128"/>
      <c r="J119" s="128"/>
    </row>
    <row r="120" spans="4:10" ht="12.75">
      <c r="D120" s="37"/>
      <c r="F120" s="9"/>
      <c r="G120" s="37" t="s">
        <v>155</v>
      </c>
      <c r="H120" s="37" t="s">
        <v>156</v>
      </c>
      <c r="I120" s="136" t="s">
        <v>159</v>
      </c>
      <c r="J120" s="125"/>
    </row>
    <row r="121" spans="4:10" ht="12.75">
      <c r="D121" s="37"/>
      <c r="F121" s="9"/>
      <c r="G121" s="37" t="s">
        <v>120</v>
      </c>
      <c r="H121" s="37" t="s">
        <v>120</v>
      </c>
      <c r="I121" s="37" t="s">
        <v>120</v>
      </c>
      <c r="J121" s="80" t="s">
        <v>160</v>
      </c>
    </row>
    <row r="122" spans="2:10" ht="12.75">
      <c r="B122" s="7" t="s">
        <v>194</v>
      </c>
      <c r="G122" s="12">
        <f>+'Income - 311299'!F43+'Income - 311299'!F50</f>
        <v>58973</v>
      </c>
      <c r="H122" s="76">
        <v>23927</v>
      </c>
      <c r="I122" s="12">
        <f>+G122-H122</f>
        <v>35046</v>
      </c>
      <c r="J122" s="81">
        <f>+I122/H122</f>
        <v>1.4647051448154804</v>
      </c>
    </row>
    <row r="123" spans="2:10" ht="12.75">
      <c r="B123" s="7" t="s">
        <v>195</v>
      </c>
      <c r="G123" s="12">
        <f>+'Income - 311299'!F53</f>
        <v>58241</v>
      </c>
      <c r="H123" s="76">
        <v>23264</v>
      </c>
      <c r="I123" s="12">
        <f>+G123-H123</f>
        <v>34977</v>
      </c>
      <c r="J123" s="81">
        <f>+I123/H123</f>
        <v>1.5034817744154059</v>
      </c>
    </row>
    <row r="124" spans="2:8" ht="12.75">
      <c r="B124" s="7"/>
      <c r="C124" s="12"/>
      <c r="E124" s="76"/>
      <c r="G124" s="12"/>
      <c r="H124" s="81"/>
    </row>
    <row r="125" spans="2:10" ht="12.75">
      <c r="B125" s="124" t="s">
        <v>187</v>
      </c>
      <c r="C125" s="133"/>
      <c r="D125" s="133"/>
      <c r="E125" s="133"/>
      <c r="F125" s="133"/>
      <c r="G125" s="133"/>
      <c r="H125" s="133"/>
      <c r="I125" s="133"/>
      <c r="J125" s="133"/>
    </row>
    <row r="126" spans="2:10" ht="12.75">
      <c r="B126" s="133"/>
      <c r="C126" s="133"/>
      <c r="D126" s="133"/>
      <c r="E126" s="133"/>
      <c r="F126" s="133"/>
      <c r="G126" s="133"/>
      <c r="H126" s="133"/>
      <c r="I126" s="133"/>
      <c r="J126" s="133"/>
    </row>
    <row r="127" spans="2:10" ht="12.75">
      <c r="B127" s="133"/>
      <c r="C127" s="133"/>
      <c r="D127" s="133"/>
      <c r="E127" s="133"/>
      <c r="F127" s="133"/>
      <c r="G127" s="133"/>
      <c r="H127" s="133"/>
      <c r="I127" s="133"/>
      <c r="J127" s="133"/>
    </row>
    <row r="128" ht="9.75" customHeight="1">
      <c r="E128" s="76"/>
    </row>
    <row r="129" spans="2:10" ht="12.75">
      <c r="B129" s="128" t="s">
        <v>188</v>
      </c>
      <c r="C129" s="128"/>
      <c r="D129" s="128"/>
      <c r="E129" s="128"/>
      <c r="F129" s="128"/>
      <c r="G129" s="128"/>
      <c r="H129" s="128"/>
      <c r="I129" s="128"/>
      <c r="J129" s="128"/>
    </row>
    <row r="130" spans="2:10" ht="12.75">
      <c r="B130" s="128"/>
      <c r="C130" s="128"/>
      <c r="D130" s="128"/>
      <c r="E130" s="128"/>
      <c r="F130" s="128"/>
      <c r="G130" s="128"/>
      <c r="H130" s="128"/>
      <c r="I130" s="128"/>
      <c r="J130" s="128"/>
    </row>
    <row r="131" spans="2:10" ht="12.75">
      <c r="B131" s="128"/>
      <c r="C131" s="128"/>
      <c r="D131" s="128"/>
      <c r="E131" s="128"/>
      <c r="F131" s="128"/>
      <c r="G131" s="128"/>
      <c r="H131" s="128"/>
      <c r="I131" s="128"/>
      <c r="J131" s="128"/>
    </row>
    <row r="132" spans="2:10" ht="12.75">
      <c r="B132" s="129"/>
      <c r="C132" s="129"/>
      <c r="D132" s="129"/>
      <c r="E132" s="129"/>
      <c r="F132" s="129"/>
      <c r="G132" s="129"/>
      <c r="H132" s="129"/>
      <c r="I132" s="129"/>
      <c r="J132" s="129"/>
    </row>
    <row r="133" spans="1:2" ht="12.75">
      <c r="A133" s="24" t="s">
        <v>88</v>
      </c>
      <c r="B133" s="10" t="s">
        <v>89</v>
      </c>
    </row>
    <row r="134" spans="2:10" ht="12.75">
      <c r="B134" s="124" t="s">
        <v>201</v>
      </c>
      <c r="C134" s="124"/>
      <c r="D134" s="124"/>
      <c r="E134" s="124"/>
      <c r="F134" s="124"/>
      <c r="G134" s="124"/>
      <c r="H134" s="124"/>
      <c r="I134" s="124"/>
      <c r="J134" s="124"/>
    </row>
    <row r="135" spans="2:10" ht="12.75">
      <c r="B135" s="124"/>
      <c r="C135" s="124"/>
      <c r="D135" s="124"/>
      <c r="E135" s="124"/>
      <c r="F135" s="124"/>
      <c r="G135" s="124"/>
      <c r="H135" s="124"/>
      <c r="I135" s="124"/>
      <c r="J135" s="124"/>
    </row>
    <row r="136" spans="2:10" ht="12.75">
      <c r="B136" s="124"/>
      <c r="C136" s="124"/>
      <c r="D136" s="124"/>
      <c r="E136" s="124"/>
      <c r="F136" s="124"/>
      <c r="G136" s="124"/>
      <c r="H136" s="124"/>
      <c r="I136" s="124"/>
      <c r="J136" s="124"/>
    </row>
    <row r="137" spans="2:10" ht="12.75">
      <c r="B137" s="39"/>
      <c r="C137" s="39"/>
      <c r="D137" s="39"/>
      <c r="E137" s="39"/>
      <c r="F137" s="39"/>
      <c r="G137" s="39"/>
      <c r="H137" s="39"/>
      <c r="I137" s="39"/>
      <c r="J137" s="39"/>
    </row>
    <row r="138" spans="2:10" ht="12.75">
      <c r="B138" s="124" t="s">
        <v>196</v>
      </c>
      <c r="C138" s="133"/>
      <c r="D138" s="133"/>
      <c r="E138" s="133"/>
      <c r="F138" s="133"/>
      <c r="G138" s="133"/>
      <c r="H138" s="133"/>
      <c r="I138" s="133"/>
      <c r="J138" s="133"/>
    </row>
    <row r="139" spans="2:10" ht="12.75">
      <c r="B139" s="133"/>
      <c r="C139" s="133"/>
      <c r="D139" s="133"/>
      <c r="E139" s="133"/>
      <c r="F139" s="133"/>
      <c r="G139" s="133"/>
      <c r="H139" s="133"/>
      <c r="I139" s="133"/>
      <c r="J139" s="133"/>
    </row>
    <row r="140" spans="2:10" ht="12.75">
      <c r="B140" s="42"/>
      <c r="C140" s="42"/>
      <c r="D140" s="42"/>
      <c r="E140" s="42"/>
      <c r="F140" s="42"/>
      <c r="G140" s="42"/>
      <c r="H140" s="42"/>
      <c r="I140" s="42"/>
      <c r="J140" s="42"/>
    </row>
    <row r="141" spans="2:10" ht="12.75">
      <c r="B141" s="23" t="s">
        <v>197</v>
      </c>
      <c r="C141" s="42"/>
      <c r="D141" s="42"/>
      <c r="E141" s="42"/>
      <c r="F141" s="42"/>
      <c r="G141" s="42"/>
      <c r="H141" s="42"/>
      <c r="I141" s="42"/>
      <c r="J141" s="42"/>
    </row>
    <row r="142" spans="2:10" ht="12.75">
      <c r="B142" s="124" t="s">
        <v>179</v>
      </c>
      <c r="C142" s="125"/>
      <c r="D142" s="125"/>
      <c r="E142" s="125"/>
      <c r="F142" s="125"/>
      <c r="G142" s="125"/>
      <c r="H142" s="125"/>
      <c r="I142" s="125"/>
      <c r="J142" s="125"/>
    </row>
    <row r="143" spans="2:10" ht="12.75">
      <c r="B143" s="23" t="s">
        <v>181</v>
      </c>
      <c r="C143" s="23"/>
      <c r="D143" s="23"/>
      <c r="E143" s="23"/>
      <c r="F143" s="23"/>
      <c r="G143" s="23"/>
      <c r="H143" s="23"/>
      <c r="I143" s="23"/>
      <c r="J143" s="23"/>
    </row>
    <row r="144" spans="2:10" ht="12.75">
      <c r="B144" s="124" t="s">
        <v>198</v>
      </c>
      <c r="C144" s="125"/>
      <c r="D144" s="125"/>
      <c r="E144" s="125"/>
      <c r="F144" s="125"/>
      <c r="G144" s="125"/>
      <c r="H144" s="125"/>
      <c r="I144" s="125"/>
      <c r="J144" s="125"/>
    </row>
    <row r="145" spans="2:10" ht="12.75">
      <c r="B145" s="23" t="s">
        <v>180</v>
      </c>
      <c r="C145" s="23"/>
      <c r="D145" s="23"/>
      <c r="E145" s="23"/>
      <c r="F145" s="23"/>
      <c r="G145" s="23"/>
      <c r="H145" s="23"/>
      <c r="I145" s="23"/>
      <c r="J145" s="23"/>
    </row>
    <row r="146" spans="3:10" ht="12.75">
      <c r="C146" s="30"/>
      <c r="D146" s="30"/>
      <c r="E146" s="30"/>
      <c r="F146" s="30"/>
      <c r="G146" s="30"/>
      <c r="H146" s="30"/>
      <c r="I146" s="30"/>
      <c r="J146" s="30"/>
    </row>
    <row r="147" spans="1:2" ht="12.75">
      <c r="A147" s="24" t="s">
        <v>118</v>
      </c>
      <c r="B147" s="10" t="s">
        <v>119</v>
      </c>
    </row>
    <row r="148" spans="2:10" ht="12.75">
      <c r="B148" s="124" t="s">
        <v>203</v>
      </c>
      <c r="C148" s="124"/>
      <c r="D148" s="124"/>
      <c r="E148" s="124"/>
      <c r="F148" s="124"/>
      <c r="G148" s="124"/>
      <c r="H148" s="124"/>
      <c r="I148" s="124"/>
      <c r="J148" s="124"/>
    </row>
    <row r="149" spans="2:10" ht="12.75">
      <c r="B149" s="39"/>
      <c r="C149" s="39"/>
      <c r="D149" s="39"/>
      <c r="E149" s="39"/>
      <c r="F149" s="39"/>
      <c r="G149" s="39"/>
      <c r="H149" s="39"/>
      <c r="I149" s="39"/>
      <c r="J149" s="39"/>
    </row>
    <row r="150" spans="2:10" ht="12.75">
      <c r="B150" s="42"/>
      <c r="C150" s="42"/>
      <c r="D150" s="42"/>
      <c r="E150" s="42"/>
      <c r="F150" s="42"/>
      <c r="G150" s="42"/>
      <c r="H150" s="42"/>
      <c r="I150" s="42"/>
      <c r="J150" s="42"/>
    </row>
    <row r="151" ht="12.75">
      <c r="J151" s="38" t="s">
        <v>122</v>
      </c>
    </row>
    <row r="152" spans="1:10" ht="12.75">
      <c r="A152" s="10" t="s">
        <v>125</v>
      </c>
      <c r="J152" s="37" t="s">
        <v>123</v>
      </c>
    </row>
    <row r="153" spans="1:10" ht="12.75">
      <c r="A153" s="24" t="s">
        <v>157</v>
      </c>
      <c r="J153" s="38" t="s">
        <v>124</v>
      </c>
    </row>
  </sheetData>
  <mergeCells count="41">
    <mergeCell ref="B81:J82"/>
    <mergeCell ref="B56:J58"/>
    <mergeCell ref="B75:E75"/>
    <mergeCell ref="B105:J106"/>
    <mergeCell ref="B80:J80"/>
    <mergeCell ref="B85:J86"/>
    <mergeCell ref="B148:J148"/>
    <mergeCell ref="I120:J120"/>
    <mergeCell ref="B110:J113"/>
    <mergeCell ref="B115:J116"/>
    <mergeCell ref="B144:J144"/>
    <mergeCell ref="B134:J136"/>
    <mergeCell ref="B118:J119"/>
    <mergeCell ref="B138:J139"/>
    <mergeCell ref="B47:J49"/>
    <mergeCell ref="B77:E77"/>
    <mergeCell ref="B51:J53"/>
    <mergeCell ref="B62:J64"/>
    <mergeCell ref="B66:J67"/>
    <mergeCell ref="B70:J72"/>
    <mergeCell ref="B60:J60"/>
    <mergeCell ref="B4:J6"/>
    <mergeCell ref="B32:J32"/>
    <mergeCell ref="G75:I75"/>
    <mergeCell ref="B35:J36"/>
    <mergeCell ref="B59:J59"/>
    <mergeCell ref="B39:J39"/>
    <mergeCell ref="B40:J40"/>
    <mergeCell ref="B42:J44"/>
    <mergeCell ref="B19:J22"/>
    <mergeCell ref="B74:E74"/>
    <mergeCell ref="B13:J18"/>
    <mergeCell ref="B142:J142"/>
    <mergeCell ref="B7:J11"/>
    <mergeCell ref="B129:J132"/>
    <mergeCell ref="B27:J29"/>
    <mergeCell ref="B23:J24"/>
    <mergeCell ref="B69:J69"/>
    <mergeCell ref="B78:E78"/>
    <mergeCell ref="G78:I78"/>
    <mergeCell ref="B125:J127"/>
  </mergeCells>
  <printOptions/>
  <pageMargins left="0.5" right="0.5" top="0.5" bottom="0.5" header="0.5" footer="0.5"/>
  <pageSetup fitToHeight="3" horizontalDpi="300" verticalDpi="300" orientation="portrait" paperSize="9" scale="94" r:id="rId1"/>
  <rowBreaks count="1" manualBreakCount="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2000-02-28T09:03:45Z</cp:lastPrinted>
  <dcterms:created xsi:type="dcterms:W3CDTF">1999-07-23T01:48:28Z</dcterms:created>
  <dcterms:modified xsi:type="dcterms:W3CDTF">2000-02-16T02:23:35Z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